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park\NDC Dropbox\mapdata\San Rafael 2021\kit\"/>
    </mc:Choice>
  </mc:AlternateContent>
  <xr:revisionPtr revIDLastSave="0" documentId="13_ncr:1_{1EC128B1-5322-496D-89CB-C254BD9A3C56}" xr6:coauthVersionLast="47" xr6:coauthVersionMax="47" xr10:uidLastSave="{00000000-0000-0000-0000-000000000000}"/>
  <bookViews>
    <workbookView xWindow="4640" yWindow="740" windowWidth="12600" windowHeight="11130" xr2:uid="{00000000-000D-0000-FFFF-FFFF00000000}"/>
  </bookViews>
  <sheets>
    <sheet name="Instrucciones" sheetId="4" r:id="rId1"/>
    <sheet name="Asignación" sheetId="1" r:id="rId2"/>
    <sheet name="Resultados" sheetId="2" r:id="rId3"/>
  </sheets>
  <definedNames>
    <definedName name="Pop_Units">Asignación!$B$5:$D$5</definedName>
    <definedName name="_xlnm.Print_Area" localSheetId="1">Asignación!$B$4:$P$87</definedName>
    <definedName name="_xlnm.Print_Titles" localSheetId="1">Asignación!$5:$5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87" i="1" l="1"/>
  <c r="L87" i="1"/>
  <c r="P86" i="1"/>
  <c r="L86" i="1"/>
  <c r="P85" i="1"/>
  <c r="L85" i="1"/>
  <c r="P84" i="1"/>
  <c r="L84" i="1"/>
  <c r="P83" i="1"/>
  <c r="L83" i="1"/>
  <c r="P82" i="1"/>
  <c r="L82" i="1"/>
  <c r="P81" i="1"/>
  <c r="L81" i="1"/>
  <c r="P80" i="1"/>
  <c r="L80" i="1"/>
  <c r="P79" i="1"/>
  <c r="L79" i="1"/>
  <c r="P78" i="1"/>
  <c r="L78" i="1"/>
  <c r="P77" i="1"/>
  <c r="L77" i="1"/>
  <c r="P76" i="1"/>
  <c r="L76" i="1"/>
  <c r="P75" i="1"/>
  <c r="L75" i="1"/>
  <c r="P74" i="1"/>
  <c r="L74" i="1"/>
  <c r="P73" i="1"/>
  <c r="L73" i="1"/>
  <c r="P72" i="1"/>
  <c r="L72" i="1"/>
  <c r="P71" i="1"/>
  <c r="L71" i="1"/>
  <c r="P70" i="1"/>
  <c r="L70" i="1"/>
  <c r="P69" i="1"/>
  <c r="L69" i="1"/>
  <c r="P68" i="1"/>
  <c r="L68" i="1"/>
  <c r="P67" i="1"/>
  <c r="L67" i="1"/>
  <c r="P66" i="1"/>
  <c r="L66" i="1"/>
  <c r="P65" i="1"/>
  <c r="L65" i="1"/>
  <c r="P64" i="1"/>
  <c r="L64" i="1"/>
  <c r="P63" i="1"/>
  <c r="L63" i="1"/>
  <c r="P62" i="1"/>
  <c r="L62" i="1"/>
  <c r="P61" i="1"/>
  <c r="L61" i="1"/>
  <c r="P60" i="1"/>
  <c r="L60" i="1"/>
  <c r="P59" i="1"/>
  <c r="L59" i="1"/>
  <c r="P58" i="1"/>
  <c r="L58" i="1"/>
  <c r="P57" i="1"/>
  <c r="L57" i="1"/>
  <c r="P56" i="1"/>
  <c r="L56" i="1"/>
  <c r="P55" i="1"/>
  <c r="L55" i="1"/>
  <c r="P54" i="1"/>
  <c r="L54" i="1"/>
  <c r="P53" i="1"/>
  <c r="L53" i="1"/>
  <c r="P52" i="1"/>
  <c r="L52" i="1"/>
  <c r="P51" i="1"/>
  <c r="L51" i="1"/>
  <c r="P50" i="1"/>
  <c r="L50" i="1"/>
  <c r="P49" i="1"/>
  <c r="L49" i="1"/>
  <c r="P48" i="1"/>
  <c r="L48" i="1"/>
  <c r="P47" i="1"/>
  <c r="L47" i="1"/>
  <c r="P46" i="1"/>
  <c r="L46" i="1"/>
  <c r="P45" i="1"/>
  <c r="L45" i="1"/>
  <c r="P44" i="1"/>
  <c r="L44" i="1"/>
  <c r="P43" i="1"/>
  <c r="L43" i="1"/>
  <c r="P42" i="1"/>
  <c r="L42" i="1"/>
  <c r="P41" i="1"/>
  <c r="L41" i="1"/>
  <c r="P40" i="1"/>
  <c r="L40" i="1"/>
  <c r="P39" i="1"/>
  <c r="L39" i="1"/>
  <c r="P38" i="1"/>
  <c r="L38" i="1"/>
  <c r="P37" i="1"/>
  <c r="L37" i="1"/>
  <c r="P36" i="1"/>
  <c r="L36" i="1"/>
  <c r="P35" i="1"/>
  <c r="L35" i="1"/>
  <c r="P34" i="1"/>
  <c r="L34" i="1"/>
  <c r="P33" i="1"/>
  <c r="L33" i="1"/>
  <c r="P32" i="1"/>
  <c r="L32" i="1"/>
  <c r="P31" i="1"/>
  <c r="L31" i="1"/>
  <c r="P30" i="1"/>
  <c r="L30" i="1"/>
  <c r="P29" i="1"/>
  <c r="L29" i="1"/>
  <c r="P28" i="1"/>
  <c r="L28" i="1"/>
  <c r="P27" i="1"/>
  <c r="L27" i="1"/>
  <c r="P26" i="1"/>
  <c r="L26" i="1"/>
  <c r="P25" i="1"/>
  <c r="L25" i="1"/>
  <c r="P24" i="1"/>
  <c r="L24" i="1"/>
  <c r="P23" i="1"/>
  <c r="L23" i="1"/>
  <c r="P22" i="1"/>
  <c r="L22" i="1"/>
  <c r="P21" i="1"/>
  <c r="L21" i="1"/>
  <c r="P20" i="1"/>
  <c r="L20" i="1"/>
  <c r="P19" i="1"/>
  <c r="L19" i="1"/>
  <c r="P18" i="1"/>
  <c r="L18" i="1"/>
  <c r="P17" i="1"/>
  <c r="L17" i="1"/>
  <c r="P16" i="1"/>
  <c r="L16" i="1"/>
  <c r="P15" i="1"/>
  <c r="L15" i="1"/>
  <c r="P14" i="1"/>
  <c r="L14" i="1"/>
  <c r="P13" i="1"/>
  <c r="L13" i="1"/>
  <c r="P12" i="1"/>
  <c r="L12" i="1"/>
  <c r="P11" i="1"/>
  <c r="L11" i="1"/>
  <c r="P10" i="1"/>
  <c r="L10" i="1"/>
  <c r="P9" i="1"/>
  <c r="L9" i="1"/>
  <c r="P8" i="1"/>
  <c r="L8" i="1"/>
  <c r="P7" i="1"/>
  <c r="L7" i="1"/>
  <c r="P6" i="1"/>
  <c r="L6" i="1"/>
  <c r="C89" i="1"/>
  <c r="L7" i="2"/>
  <c r="K7" i="2"/>
  <c r="J7" i="2"/>
  <c r="I7" i="2"/>
  <c r="D89" i="1" l="1"/>
  <c r="E89" i="1"/>
  <c r="F89" i="1"/>
  <c r="G89" i="1"/>
  <c r="H89" i="1"/>
  <c r="I89" i="1"/>
  <c r="J89" i="1"/>
  <c r="K89" i="1"/>
  <c r="M89" i="1"/>
  <c r="N89" i="1"/>
  <c r="O89" i="1"/>
  <c r="L89" i="1" l="1"/>
  <c r="N11" i="2" l="1"/>
  <c r="N12" i="2"/>
  <c r="N13" i="2"/>
  <c r="N14" i="2"/>
  <c r="N16" i="2"/>
  <c r="N17" i="2"/>
  <c r="N18" i="2"/>
  <c r="N20" i="2"/>
  <c r="N21" i="2"/>
  <c r="N22" i="2"/>
  <c r="C10" i="2"/>
  <c r="D10" i="2"/>
  <c r="E10" i="2"/>
  <c r="F10" i="2"/>
  <c r="C11" i="2"/>
  <c r="D11" i="2"/>
  <c r="E11" i="2"/>
  <c r="F11" i="2"/>
  <c r="C12" i="2"/>
  <c r="D12" i="2"/>
  <c r="E12" i="2"/>
  <c r="F12" i="2"/>
  <c r="C13" i="2"/>
  <c r="D13" i="2"/>
  <c r="E13" i="2"/>
  <c r="F13" i="2"/>
  <c r="C14" i="2"/>
  <c r="D14" i="2"/>
  <c r="E14" i="2"/>
  <c r="F14" i="2"/>
  <c r="C15" i="2"/>
  <c r="D15" i="2"/>
  <c r="E15" i="2"/>
  <c r="F15" i="2"/>
  <c r="C16" i="2"/>
  <c r="D16" i="2"/>
  <c r="E16" i="2"/>
  <c r="F16" i="2"/>
  <c r="C17" i="2"/>
  <c r="D17" i="2"/>
  <c r="E17" i="2"/>
  <c r="F17" i="2"/>
  <c r="C18" i="2"/>
  <c r="D18" i="2"/>
  <c r="E18" i="2"/>
  <c r="F18" i="2"/>
  <c r="C19" i="2"/>
  <c r="D19" i="2"/>
  <c r="E19" i="2"/>
  <c r="F19" i="2"/>
  <c r="C20" i="2"/>
  <c r="D20" i="2"/>
  <c r="E20" i="2"/>
  <c r="F20" i="2"/>
  <c r="C21" i="2"/>
  <c r="D21" i="2"/>
  <c r="E21" i="2"/>
  <c r="F21" i="2"/>
  <c r="C22" i="2"/>
  <c r="D22" i="2"/>
  <c r="E22" i="2"/>
  <c r="F22" i="2"/>
  <c r="F8" i="2"/>
  <c r="E8" i="2"/>
  <c r="D8" i="2"/>
  <c r="C8" i="2"/>
  <c r="H8" i="2"/>
  <c r="G1" i="2" s="1"/>
  <c r="I21" i="2" l="1"/>
  <c r="L18" i="2"/>
  <c r="L16" i="2"/>
  <c r="L17" i="2"/>
  <c r="L14" i="2"/>
  <c r="K14" i="2"/>
  <c r="J20" i="2"/>
  <c r="J12" i="2"/>
  <c r="J21" i="2"/>
  <c r="L20" i="2"/>
  <c r="I18" i="2"/>
  <c r="L11" i="2"/>
  <c r="L12" i="2"/>
  <c r="I22" i="2"/>
  <c r="I14" i="2"/>
  <c r="K12" i="2"/>
  <c r="L21" i="2"/>
  <c r="K18" i="2"/>
  <c r="L13" i="2"/>
  <c r="I12" i="2"/>
  <c r="I20" i="2"/>
  <c r="K21" i="2"/>
  <c r="G15" i="2"/>
  <c r="K13" i="2"/>
  <c r="J11" i="2"/>
  <c r="J16" i="2"/>
  <c r="J22" i="2"/>
  <c r="G19" i="2"/>
  <c r="K17" i="2"/>
  <c r="I16" i="2"/>
  <c r="G12" i="2"/>
  <c r="G11" i="2"/>
  <c r="K22" i="2"/>
  <c r="K20" i="2"/>
  <c r="J17" i="2"/>
  <c r="G14" i="2"/>
  <c r="G17" i="2"/>
  <c r="G16" i="2"/>
  <c r="G18" i="2"/>
  <c r="K16" i="2"/>
  <c r="L22" i="2"/>
  <c r="G13" i="2"/>
  <c r="I11" i="2"/>
  <c r="I17" i="2"/>
  <c r="J18" i="2"/>
  <c r="J13" i="2"/>
  <c r="I13" i="2"/>
  <c r="G20" i="2"/>
  <c r="G21" i="2"/>
  <c r="J14" i="2"/>
  <c r="K11" i="2"/>
  <c r="G10" i="2"/>
  <c r="G22" i="2"/>
  <c r="P89" i="1"/>
  <c r="G8" i="2"/>
  <c r="M22" i="2" l="1"/>
  <c r="M17" i="2"/>
  <c r="M11" i="2"/>
  <c r="M14" i="2"/>
  <c r="M13" i="2"/>
  <c r="M16" i="2"/>
  <c r="M12" i="2"/>
  <c r="M21" i="2"/>
  <c r="M18" i="2"/>
  <c r="M20" i="2"/>
  <c r="H2" i="1" l="1"/>
  <c r="K2" i="1"/>
  <c r="E9" i="2" l="1"/>
  <c r="F9" i="2"/>
  <c r="L9" i="2" l="1"/>
  <c r="L2" i="1"/>
  <c r="K9" i="2"/>
  <c r="I2" i="1"/>
  <c r="B2" i="1" l="1"/>
  <c r="E2" i="1"/>
  <c r="C9" i="2" l="1"/>
  <c r="D9" i="2"/>
  <c r="H9" i="2" l="1"/>
  <c r="N9" i="2" s="1"/>
  <c r="F2" i="1"/>
  <c r="J9" i="2"/>
  <c r="I9" i="2"/>
  <c r="C2" i="1"/>
</calcChain>
</file>

<file path=xl/sharedStrings.xml><?xml version="1.0" encoding="utf-8"?>
<sst xmlns="http://schemas.openxmlformats.org/spreadsheetml/2006/main" count="74" uniqueCount="54">
  <si>
    <t>Total</t>
  </si>
  <si>
    <t xml:space="preserve"> Hisp</t>
  </si>
  <si>
    <t>Latino</t>
  </si>
  <si>
    <t>D2:</t>
  </si>
  <si>
    <t>D1:</t>
  </si>
  <si>
    <t>D3:</t>
  </si>
  <si>
    <t>D4:</t>
  </si>
  <si>
    <t>(1-4)</t>
  </si>
  <si>
    <t>Instrucciones para preparar sus propios planes</t>
  </si>
  <si>
    <t>Al utilizar los datos en la hoja de designación</t>
  </si>
  <si>
    <t>1) Utilizarla como referencia para identificar información para que le sumen los datos a mano.</t>
  </si>
  <si>
    <t xml:space="preserve"> - O -</t>
  </si>
  <si>
    <t xml:space="preserve">2) En las hojas de designación, apunta el numero del distrito en cual quiera poner la Unidad. </t>
  </si>
  <si>
    <t>Se puede ver el resultado de la designación en la hoja de calculación apropiada.</t>
  </si>
  <si>
    <t>Las cifras en las hojas de calculación actualizarán automáticamente cuando se cambian las designaciones.</t>
  </si>
  <si>
    <t>Ver abajo para una descripción de los datos a la derecha del número de la Unidad de Población.</t>
  </si>
  <si>
    <t>Fíjese:</t>
  </si>
  <si>
    <t>Para minimizar la posibilidad para errores, las hojas son aseguaradas.</t>
  </si>
  <si>
    <t>Se puede apuntar solamente en las celdas</t>
  </si>
  <si>
    <t>amarillos.</t>
  </si>
  <si>
    <t>Al entregar:</t>
  </si>
  <si>
    <t>Referencia: Población total &amp; deviación de la ideal por distrito</t>
  </si>
  <si>
    <t>Distrito</t>
  </si>
  <si>
    <t>Unid</t>
  </si>
  <si>
    <t>Población</t>
  </si>
  <si>
    <t>Población Ciudadana en Edad Electoral (PCEE)</t>
  </si>
  <si>
    <t>Votantes Registratos (Nov. 2020)</t>
  </si>
  <si>
    <t>Votantes Activos (Nov. 2020)</t>
  </si>
  <si>
    <t>Pob</t>
  </si>
  <si>
    <t>Blanco</t>
  </si>
  <si>
    <t>Negro</t>
  </si>
  <si>
    <t>Asiático</t>
  </si>
  <si>
    <t>Otro</t>
  </si>
  <si>
    <t>Totales por distrito</t>
  </si>
  <si>
    <t>Población ideal:</t>
  </si>
  <si>
    <t>Entre su nombre aquí</t>
  </si>
  <si>
    <t>Contados</t>
  </si>
  <si>
    <t>Porcentajes</t>
  </si>
  <si>
    <t>Grupo</t>
  </si>
  <si>
    <t>Categoria</t>
  </si>
  <si>
    <t>Sin designación</t>
  </si>
  <si>
    <t>Población total</t>
  </si>
  <si>
    <t>Pob. Tot.</t>
  </si>
  <si>
    <t>Deviación en personas</t>
  </si>
  <si>
    <t>PCEE Total</t>
  </si>
  <si>
    <t>Latinos</t>
  </si>
  <si>
    <t>Blancos</t>
  </si>
  <si>
    <t>Negros</t>
  </si>
  <si>
    <t>Votantes Registrados (Nov. 2020)</t>
  </si>
  <si>
    <t>Votantes Activos
(Nov. 2020)</t>
  </si>
  <si>
    <t>Comentarios sobre esta opción</t>
  </si>
  <si>
    <t>Este mapa tiene razón porque…</t>
  </si>
  <si>
    <t>Cuando termine, envíe su lista de designaciones a city.clerk@cityofsanrafael.org o haga clic para subir este archivo.</t>
  </si>
  <si>
    <t>Public Participation Kit de la Ciudad de San Rafael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</si>
</sst>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6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b/>
      <sz val="12"/>
      <name val="Garamond"/>
      <family val="1"/>
    </font>
    <font>
      <sz val="12"/>
      <name val="Garamond"/>
      <family val="1"/>
    </font>
    <font>
      <sz val="9"/>
      <name val="Garamond"/>
      <family val="1"/>
    </font>
    <font>
      <sz val="10"/>
      <name val="Garamond"/>
      <family val="1"/>
    </font>
    <font>
      <b/>
      <sz val="10"/>
      <name val="Garamond"/>
      <family val="1"/>
    </font>
    <font>
      <b/>
      <sz val="9"/>
      <name val="Garamond"/>
      <family val="1"/>
    </font>
    <font>
      <b/>
      <i/>
      <sz val="10"/>
      <name val="Garamond"/>
      <family val="1"/>
    </font>
    <font>
      <b/>
      <sz val="11"/>
      <name val="Garamond"/>
      <family val="1"/>
    </font>
    <font>
      <sz val="11"/>
      <name val="Garamond"/>
      <family val="1"/>
    </font>
    <font>
      <b/>
      <i/>
      <sz val="11"/>
      <name val="Garamond"/>
      <family val="1"/>
    </font>
    <font>
      <sz val="10"/>
      <color theme="1"/>
      <name val="Garamond"/>
      <family val="1"/>
    </font>
    <font>
      <u/>
      <sz val="10"/>
      <color theme="10"/>
      <name val="MS Sans Serif"/>
    </font>
    <font>
      <u/>
      <sz val="12"/>
      <color theme="10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88">
    <xf numFmtId="0" fontId="0" fillId="0" borderId="0" xfId="0"/>
    <xf numFmtId="0" fontId="3" fillId="0" borderId="0" xfId="0" applyFont="1"/>
    <xf numFmtId="0" fontId="4" fillId="0" borderId="0" xfId="0" applyFont="1"/>
    <xf numFmtId="0" fontId="4" fillId="2" borderId="0" xfId="0" applyFont="1" applyFill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/>
    <xf numFmtId="0" fontId="7" fillId="0" borderId="0" xfId="0" applyFont="1" applyAlignment="1" applyProtection="1">
      <alignment horizontal="center"/>
      <protection locked="0"/>
    </xf>
    <xf numFmtId="3" fontId="6" fillId="0" borderId="0" xfId="0" applyNumberFormat="1" applyFont="1"/>
    <xf numFmtId="3" fontId="6" fillId="0" borderId="1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9" fontId="6" fillId="0" borderId="1" xfId="2" applyFont="1" applyBorder="1" applyAlignment="1">
      <alignment horizontal="center" vertical="center"/>
    </xf>
    <xf numFmtId="9" fontId="6" fillId="0" borderId="2" xfId="2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9" fontId="6" fillId="0" borderId="4" xfId="2" applyFont="1" applyBorder="1" applyAlignment="1">
      <alignment horizontal="center" vertical="center"/>
    </xf>
    <xf numFmtId="9" fontId="6" fillId="0" borderId="5" xfId="2" applyFont="1" applyBorder="1" applyAlignment="1">
      <alignment horizontal="center" vertical="center"/>
    </xf>
    <xf numFmtId="9" fontId="6" fillId="0" borderId="6" xfId="2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9" fontId="6" fillId="0" borderId="7" xfId="2" applyFont="1" applyBorder="1" applyAlignment="1">
      <alignment horizontal="center" vertical="center"/>
    </xf>
    <xf numFmtId="9" fontId="6" fillId="0" borderId="8" xfId="2" applyFont="1" applyBorder="1" applyAlignment="1">
      <alignment horizontal="center" vertical="center"/>
    </xf>
    <xf numFmtId="9" fontId="6" fillId="0" borderId="9" xfId="2" applyFont="1" applyBorder="1" applyAlignment="1">
      <alignment horizontal="center" vertical="center"/>
    </xf>
    <xf numFmtId="9" fontId="6" fillId="0" borderId="3" xfId="2" applyFont="1" applyBorder="1" applyAlignment="1">
      <alignment horizontal="center" vertical="center"/>
    </xf>
    <xf numFmtId="10" fontId="6" fillId="3" borderId="6" xfId="2" applyNumberFormat="1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9" fontId="6" fillId="0" borderId="16" xfId="2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3" fontId="5" fillId="0" borderId="17" xfId="0" applyNumberFormat="1" applyFont="1" applyBorder="1" applyAlignment="1">
      <alignment horizontal="center" wrapText="1"/>
    </xf>
    <xf numFmtId="3" fontId="5" fillId="0" borderId="18" xfId="0" applyNumberFormat="1" applyFont="1" applyBorder="1" applyAlignment="1">
      <alignment horizontal="center" wrapText="1"/>
    </xf>
    <xf numFmtId="0" fontId="8" fillId="4" borderId="19" xfId="0" applyFont="1" applyFill="1" applyBorder="1" applyAlignment="1">
      <alignment horizontal="center" wrapText="1"/>
    </xf>
    <xf numFmtId="3" fontId="5" fillId="0" borderId="0" xfId="1" quotePrefix="1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0" fontId="5" fillId="0" borderId="20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9" fontId="6" fillId="0" borderId="21" xfId="2" applyFont="1" applyBorder="1" applyAlignment="1">
      <alignment horizontal="center" vertical="center"/>
    </xf>
    <xf numFmtId="9" fontId="6" fillId="0" borderId="12" xfId="2" applyFont="1" applyBorder="1" applyAlignment="1">
      <alignment horizontal="center" vertical="center"/>
    </xf>
    <xf numFmtId="0" fontId="6" fillId="0" borderId="0" xfId="0" applyFont="1"/>
    <xf numFmtId="0" fontId="9" fillId="0" borderId="0" xfId="0" applyFont="1" applyAlignment="1" applyProtection="1">
      <alignment horizontal="center" vertical="center"/>
      <protection locked="0"/>
    </xf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right"/>
    </xf>
    <xf numFmtId="0" fontId="5" fillId="0" borderId="24" xfId="0" applyFont="1" applyBorder="1" applyAlignment="1">
      <alignment horizontal="center"/>
    </xf>
    <xf numFmtId="3" fontId="5" fillId="2" borderId="25" xfId="0" applyNumberFormat="1" applyFont="1" applyFill="1" applyBorder="1" applyAlignment="1" applyProtection="1">
      <alignment horizontal="center"/>
      <protection locked="0"/>
    </xf>
    <xf numFmtId="3" fontId="5" fillId="0" borderId="26" xfId="0" applyNumberFormat="1" applyFont="1" applyBorder="1" applyAlignment="1">
      <alignment horizontal="center"/>
    </xf>
    <xf numFmtId="3" fontId="5" fillId="2" borderId="23" xfId="0" applyNumberFormat="1" applyFont="1" applyFill="1" applyBorder="1" applyAlignment="1" applyProtection="1">
      <alignment horizontal="center"/>
      <protection locked="0"/>
    </xf>
    <xf numFmtId="3" fontId="5" fillId="0" borderId="30" xfId="1" quotePrefix="1" applyNumberFormat="1" applyFont="1" applyBorder="1" applyAlignment="1">
      <alignment horizontal="center"/>
    </xf>
    <xf numFmtId="3" fontId="5" fillId="0" borderId="26" xfId="1" quotePrefix="1" applyNumberFormat="1" applyFont="1" applyBorder="1" applyAlignment="1">
      <alignment horizontal="center"/>
    </xf>
    <xf numFmtId="3" fontId="5" fillId="0" borderId="30" xfId="0" applyNumberFormat="1" applyFont="1" applyBorder="1" applyAlignment="1">
      <alignment horizontal="center"/>
    </xf>
    <xf numFmtId="3" fontId="5" fillId="0" borderId="31" xfId="0" applyNumberFormat="1" applyFont="1" applyBorder="1" applyAlignment="1">
      <alignment horizontal="center" wrapText="1"/>
    </xf>
    <xf numFmtId="3" fontId="5" fillId="0" borderId="27" xfId="1" quotePrefix="1" applyNumberFormat="1" applyFont="1" applyBorder="1" applyAlignment="1">
      <alignment horizontal="center" vertical="top" wrapText="1"/>
    </xf>
    <xf numFmtId="3" fontId="5" fillId="0" borderId="27" xfId="1" quotePrefix="1" applyNumberFormat="1" applyFont="1" applyBorder="1" applyAlignment="1">
      <alignment horizontal="center" wrapText="1"/>
    </xf>
    <xf numFmtId="0" fontId="5" fillId="0" borderId="29" xfId="0" applyFont="1" applyBorder="1" applyAlignment="1">
      <alignment horizontal="center"/>
    </xf>
    <xf numFmtId="3" fontId="5" fillId="0" borderId="28" xfId="1" quotePrefix="1" applyNumberFormat="1" applyFont="1" applyBorder="1" applyAlignment="1">
      <alignment horizontal="center" wrapText="1"/>
    </xf>
    <xf numFmtId="3" fontId="5" fillId="0" borderId="31" xfId="1" quotePrefix="1" applyNumberFormat="1" applyFont="1" applyBorder="1" applyAlignment="1">
      <alignment horizontal="center" wrapText="1"/>
    </xf>
    <xf numFmtId="3" fontId="5" fillId="0" borderId="28" xfId="0" applyNumberFormat="1" applyFont="1" applyBorder="1" applyAlignment="1">
      <alignment horizontal="center" wrapText="1"/>
    </xf>
    <xf numFmtId="10" fontId="6" fillId="0" borderId="4" xfId="2" applyNumberFormat="1" applyFont="1" applyBorder="1" applyAlignment="1">
      <alignment horizontal="center" vertical="center"/>
    </xf>
    <xf numFmtId="10" fontId="6" fillId="0" borderId="5" xfId="2" applyNumberFormat="1" applyFont="1" applyBorder="1" applyAlignment="1">
      <alignment horizontal="center" vertical="center"/>
    </xf>
    <xf numFmtId="164" fontId="13" fillId="0" borderId="0" xfId="1" applyNumberFormat="1" applyFont="1" applyFill="1" applyAlignment="1">
      <alignment horizontal="center"/>
    </xf>
    <xf numFmtId="3" fontId="5" fillId="0" borderId="27" xfId="0" quotePrefix="1" applyNumberFormat="1" applyFont="1" applyBorder="1" applyAlignment="1">
      <alignment horizontal="center" wrapText="1"/>
    </xf>
    <xf numFmtId="3" fontId="6" fillId="0" borderId="36" xfId="0" quotePrefix="1" applyNumberFormat="1" applyFont="1" applyBorder="1" applyAlignment="1">
      <alignment horizontal="center"/>
    </xf>
    <xf numFmtId="0" fontId="6" fillId="0" borderId="14" xfId="0" quotePrefix="1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8" fillId="4" borderId="35" xfId="0" applyFont="1" applyFill="1" applyBorder="1" applyAlignment="1">
      <alignment horizontal="center"/>
    </xf>
    <xf numFmtId="0" fontId="8" fillId="4" borderId="36" xfId="0" applyFont="1" applyFill="1" applyBorder="1" applyAlignment="1">
      <alignment horizontal="center"/>
    </xf>
    <xf numFmtId="0" fontId="12" fillId="2" borderId="0" xfId="0" applyFont="1" applyFill="1" applyAlignment="1" applyProtection="1">
      <alignment horizontal="center" vertical="center"/>
      <protection locked="0"/>
    </xf>
    <xf numFmtId="0" fontId="6" fillId="5" borderId="0" xfId="0" applyFont="1" applyFill="1" applyAlignment="1" applyProtection="1">
      <alignment horizontal="left" vertical="top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9" fillId="0" borderId="22" xfId="0" applyFont="1" applyBorder="1" applyAlignment="1" applyProtection="1">
      <alignment horizontal="center"/>
      <protection locked="0"/>
    </xf>
    <xf numFmtId="0" fontId="9" fillId="0" borderId="17" xfId="0" applyFont="1" applyBorder="1" applyAlignment="1" applyProtection="1">
      <alignment horizontal="center"/>
      <protection locked="0"/>
    </xf>
    <xf numFmtId="0" fontId="9" fillId="0" borderId="18" xfId="0" applyFont="1" applyBorder="1" applyAlignment="1" applyProtection="1">
      <alignment horizontal="center"/>
      <protection locked="0"/>
    </xf>
    <xf numFmtId="0" fontId="6" fillId="0" borderId="38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15" fillId="0" borderId="0" xfId="3" applyFont="1"/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1"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edistrictsanrafael.org/contac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>
      <selection activeCell="C19" sqref="C19"/>
    </sheetView>
  </sheetViews>
  <sheetFormatPr defaultColWidth="9.08984375" defaultRowHeight="15.5" x14ac:dyDescent="0.35"/>
  <cols>
    <col min="1" max="5" width="9.08984375" style="2"/>
    <col min="6" max="6" width="11.6328125" style="2" customWidth="1"/>
    <col min="7" max="16384" width="9.08984375" style="2"/>
  </cols>
  <sheetData>
    <row r="1" spans="1:6" x14ac:dyDescent="0.35">
      <c r="A1" s="1" t="s">
        <v>8</v>
      </c>
    </row>
    <row r="3" spans="1:6" x14ac:dyDescent="0.35">
      <c r="A3" s="1" t="s">
        <v>9</v>
      </c>
    </row>
    <row r="4" spans="1:6" x14ac:dyDescent="0.35">
      <c r="A4" s="2" t="s">
        <v>10</v>
      </c>
    </row>
    <row r="5" spans="1:6" x14ac:dyDescent="0.35">
      <c r="A5" s="2" t="s">
        <v>11</v>
      </c>
    </row>
    <row r="6" spans="1:6" x14ac:dyDescent="0.35">
      <c r="A6" s="2" t="s">
        <v>12</v>
      </c>
    </row>
    <row r="7" spans="1:6" x14ac:dyDescent="0.35">
      <c r="B7" s="2" t="s">
        <v>13</v>
      </c>
    </row>
    <row r="8" spans="1:6" x14ac:dyDescent="0.35">
      <c r="B8" s="2" t="s">
        <v>14</v>
      </c>
    </row>
    <row r="9" spans="1:6" x14ac:dyDescent="0.35">
      <c r="B9" s="2" t="s">
        <v>15</v>
      </c>
    </row>
    <row r="11" spans="1:6" x14ac:dyDescent="0.35">
      <c r="A11" s="1" t="s">
        <v>16</v>
      </c>
      <c r="B11" s="2" t="s">
        <v>17</v>
      </c>
    </row>
    <row r="12" spans="1:6" x14ac:dyDescent="0.35">
      <c r="B12" s="2" t="s">
        <v>18</v>
      </c>
      <c r="F12" s="3" t="s">
        <v>19</v>
      </c>
    </row>
    <row r="14" spans="1:6" x14ac:dyDescent="0.35">
      <c r="A14" s="1" t="s">
        <v>20</v>
      </c>
    </row>
    <row r="15" spans="1:6" x14ac:dyDescent="0.35">
      <c r="B15" s="87" t="s">
        <v>52</v>
      </c>
    </row>
  </sheetData>
  <sheetProtection sheet="1" selectLockedCells="1" selectUnlockedCells="1"/>
  <phoneticPr fontId="2" type="noConversion"/>
  <hyperlinks>
    <hyperlink ref="B15" r:id="rId1" display="Cuando termine, envíe por e-mail su lista de designaciones a city.clerk@cityofsanrafael.org o haga clic para subir el archivo en el sitio de la ciudad." xr:uid="{A29AEEC4-9C46-4A87-A444-D75E3DB3BC0C}"/>
  </hyperlinks>
  <pageMargins left="0.75" right="0.75" top="1" bottom="1" header="0.5" footer="0.5"/>
  <pageSetup orientation="portrait" horizontalDpi="1200" verticalDpi="120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89"/>
  <sheetViews>
    <sheetView workbookViewId="0">
      <pane xSplit="2" ySplit="5" topLeftCell="C6" activePane="bottomRight" state="frozen"/>
      <selection pane="topRight" activeCell="C1" sqref="C1"/>
      <selection pane="bottomLeft" activeCell="A2" sqref="A2"/>
      <selection pane="bottomRight" activeCell="A6" sqref="A6"/>
    </sheetView>
  </sheetViews>
  <sheetFormatPr defaultColWidth="6.90625" defaultRowHeight="12" x14ac:dyDescent="0.3"/>
  <cols>
    <col min="1" max="1" width="6.08984375" style="36" bestFit="1" customWidth="1"/>
    <col min="2" max="2" width="6.54296875" style="36" bestFit="1" customWidth="1"/>
    <col min="3" max="3" width="7.08984375" style="36" customWidth="1"/>
    <col min="4" max="4" width="7.90625" style="36" bestFit="1" customWidth="1"/>
    <col min="5" max="5" width="6.54296875" style="36" bestFit="1" customWidth="1"/>
    <col min="6" max="6" width="7.08984375" style="36" bestFit="1" customWidth="1"/>
    <col min="7" max="7" width="6.54296875" style="36" bestFit="1" customWidth="1"/>
    <col min="8" max="8" width="6.36328125" style="42" customWidth="1"/>
    <col min="9" max="9" width="7.08984375" style="36" bestFit="1" customWidth="1"/>
    <col min="10" max="11" width="6.36328125" style="36" customWidth="1"/>
    <col min="12" max="12" width="7.08984375" style="36" bestFit="1" customWidth="1"/>
    <col min="13" max="14" width="6.36328125" style="36" customWidth="1"/>
    <col min="15" max="15" width="7.08984375" style="36" bestFit="1" customWidth="1"/>
    <col min="16" max="16" width="6.36328125" style="36" customWidth="1"/>
    <col min="17" max="17" width="6.90625" style="5"/>
    <col min="18" max="18" width="3.453125" style="5" bestFit="1" customWidth="1"/>
    <col min="19" max="20" width="6.54296875" style="5" customWidth="1"/>
    <col min="21" max="21" width="3.54296875" style="5" customWidth="1"/>
    <col min="22" max="23" width="6.54296875" style="5" customWidth="1"/>
    <col min="24" max="24" width="3.54296875" style="5" customWidth="1"/>
    <col min="25" max="26" width="6.54296875" style="5" customWidth="1"/>
    <col min="27" max="27" width="3.54296875" style="5" customWidth="1"/>
    <col min="28" max="29" width="6.54296875" style="5" customWidth="1"/>
    <col min="30" max="16384" width="6.90625" style="5"/>
  </cols>
  <sheetData>
    <row r="1" spans="1:16" ht="12.65" customHeight="1" thickBot="1" x14ac:dyDescent="0.35">
      <c r="A1" s="75" t="s">
        <v>21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5"/>
      <c r="N1" s="5"/>
      <c r="O1" s="5"/>
      <c r="P1" s="5"/>
    </row>
    <row r="2" spans="1:16" ht="12.5" thickBot="1" x14ac:dyDescent="0.35">
      <c r="A2" s="39" t="s">
        <v>4</v>
      </c>
      <c r="B2" s="37">
        <f>Resultados!$C$8</f>
        <v>0</v>
      </c>
      <c r="C2" s="37">
        <f>Resultados!$C$9</f>
        <v>-15333.25</v>
      </c>
      <c r="D2" s="39" t="s">
        <v>3</v>
      </c>
      <c r="E2" s="37">
        <f>Resultados!$D$8</f>
        <v>0</v>
      </c>
      <c r="F2" s="37">
        <f>Resultados!$D$9</f>
        <v>-15333.25</v>
      </c>
      <c r="G2" s="39" t="s">
        <v>5</v>
      </c>
      <c r="H2" s="37">
        <f>Resultados!$E$8</f>
        <v>0</v>
      </c>
      <c r="I2" s="37">
        <f>Resultados!$E$9</f>
        <v>-15333.25</v>
      </c>
      <c r="J2" s="39" t="s">
        <v>6</v>
      </c>
      <c r="K2" s="37">
        <f>Resultados!$F$8</f>
        <v>0</v>
      </c>
      <c r="L2" s="38">
        <f>Resultados!$F$9</f>
        <v>-15333.25</v>
      </c>
      <c r="M2" s="5"/>
      <c r="N2" s="5"/>
      <c r="O2" s="5"/>
      <c r="P2" s="5"/>
    </row>
    <row r="3" spans="1:16" x14ac:dyDescent="0.3">
      <c r="H3" s="36"/>
    </row>
    <row r="4" spans="1:16" ht="13.5" customHeight="1" x14ac:dyDescent="0.3">
      <c r="A4" s="51" t="s">
        <v>22</v>
      </c>
      <c r="B4" s="61" t="s">
        <v>23</v>
      </c>
      <c r="C4" s="61" t="s">
        <v>24</v>
      </c>
      <c r="D4" s="71" t="s">
        <v>25</v>
      </c>
      <c r="E4" s="72"/>
      <c r="F4" s="72"/>
      <c r="G4" s="72"/>
      <c r="H4" s="73"/>
      <c r="I4" s="71" t="s">
        <v>26</v>
      </c>
      <c r="J4" s="72"/>
      <c r="K4" s="72"/>
      <c r="L4" s="73"/>
      <c r="M4" s="71" t="s">
        <v>27</v>
      </c>
      <c r="N4" s="72"/>
      <c r="O4" s="72"/>
      <c r="P4" s="74"/>
    </row>
    <row r="5" spans="1:16" s="4" customFormat="1" x14ac:dyDescent="0.3">
      <c r="A5" s="58" t="s">
        <v>7</v>
      </c>
      <c r="B5" s="59" t="s">
        <v>28</v>
      </c>
      <c r="C5" s="59" t="s">
        <v>0</v>
      </c>
      <c r="D5" s="63" t="s">
        <v>0</v>
      </c>
      <c r="E5" s="60" t="s">
        <v>1</v>
      </c>
      <c r="F5" s="60" t="s">
        <v>29</v>
      </c>
      <c r="G5" s="60" t="s">
        <v>30</v>
      </c>
      <c r="H5" s="62" t="s">
        <v>31</v>
      </c>
      <c r="I5" s="60" t="s">
        <v>0</v>
      </c>
      <c r="J5" s="60" t="s">
        <v>2</v>
      </c>
      <c r="K5" s="68" t="s">
        <v>31</v>
      </c>
      <c r="L5" s="62" t="s">
        <v>32</v>
      </c>
      <c r="M5" s="60" t="s">
        <v>0</v>
      </c>
      <c r="N5" s="60" t="s">
        <v>2</v>
      </c>
      <c r="O5" s="68" t="s">
        <v>31</v>
      </c>
      <c r="P5" s="64" t="s">
        <v>32</v>
      </c>
    </row>
    <row r="6" spans="1:16" x14ac:dyDescent="0.3">
      <c r="A6" s="52"/>
      <c r="B6" s="40">
        <v>1</v>
      </c>
      <c r="C6" s="55">
        <v>1173</v>
      </c>
      <c r="D6" s="55">
        <v>870.67776900000001</v>
      </c>
      <c r="E6" s="40">
        <v>37.894697999999998</v>
      </c>
      <c r="F6" s="40">
        <v>805.58196699999996</v>
      </c>
      <c r="G6" s="40">
        <v>3.7142900000000001</v>
      </c>
      <c r="H6" s="56">
        <v>23.486799999999999</v>
      </c>
      <c r="I6" s="40">
        <v>882</v>
      </c>
      <c r="J6" s="40">
        <v>30</v>
      </c>
      <c r="K6" s="41">
        <v>38</v>
      </c>
      <c r="L6" s="53">
        <f t="shared" ref="L6:L69" si="0">I6-J6-K6</f>
        <v>814</v>
      </c>
      <c r="M6" s="57">
        <v>832</v>
      </c>
      <c r="N6" s="41">
        <v>29</v>
      </c>
      <c r="O6" s="41">
        <v>37</v>
      </c>
      <c r="P6" s="53">
        <f>M6-N6-O6</f>
        <v>766</v>
      </c>
    </row>
    <row r="7" spans="1:16" x14ac:dyDescent="0.3">
      <c r="A7" s="54"/>
      <c r="B7" s="40">
        <v>2</v>
      </c>
      <c r="C7" s="55">
        <v>1448</v>
      </c>
      <c r="D7" s="55">
        <v>1214.911456</v>
      </c>
      <c r="E7" s="40">
        <v>117.660512</v>
      </c>
      <c r="F7" s="40">
        <v>994.33161500000006</v>
      </c>
      <c r="G7" s="40">
        <v>0</v>
      </c>
      <c r="H7" s="56">
        <v>98.091716000000005</v>
      </c>
      <c r="I7" s="40">
        <v>1207</v>
      </c>
      <c r="J7" s="40">
        <v>50</v>
      </c>
      <c r="K7" s="41">
        <v>59</v>
      </c>
      <c r="L7" s="53">
        <f t="shared" si="0"/>
        <v>1098</v>
      </c>
      <c r="M7" s="57">
        <v>1116</v>
      </c>
      <c r="N7" s="41">
        <v>50</v>
      </c>
      <c r="O7" s="41">
        <v>58</v>
      </c>
      <c r="P7" s="53">
        <f t="shared" ref="P7:P87" si="1">M7-N7-O7</f>
        <v>1008</v>
      </c>
    </row>
    <row r="8" spans="1:16" x14ac:dyDescent="0.3">
      <c r="A8" s="54"/>
      <c r="B8" s="40">
        <v>3</v>
      </c>
      <c r="C8" s="55">
        <v>86</v>
      </c>
      <c r="D8" s="55">
        <v>68.227469999999997</v>
      </c>
      <c r="E8" s="40">
        <v>1.307339</v>
      </c>
      <c r="F8" s="40">
        <v>59.264797000000002</v>
      </c>
      <c r="G8" s="40">
        <v>0</v>
      </c>
      <c r="H8" s="56">
        <v>5.2415419999999999</v>
      </c>
      <c r="I8" s="40">
        <v>65</v>
      </c>
      <c r="J8" s="40">
        <v>3</v>
      </c>
      <c r="K8" s="41">
        <v>1</v>
      </c>
      <c r="L8" s="53">
        <f t="shared" si="0"/>
        <v>61</v>
      </c>
      <c r="M8" s="57">
        <v>60</v>
      </c>
      <c r="N8" s="41">
        <v>2</v>
      </c>
      <c r="O8" s="41">
        <v>1</v>
      </c>
      <c r="P8" s="53">
        <f t="shared" si="1"/>
        <v>57</v>
      </c>
    </row>
    <row r="9" spans="1:16" x14ac:dyDescent="0.3">
      <c r="A9" s="54"/>
      <c r="B9" s="40">
        <v>4</v>
      </c>
      <c r="C9" s="55">
        <v>1277</v>
      </c>
      <c r="D9" s="55">
        <v>902.00017400000002</v>
      </c>
      <c r="E9" s="40">
        <v>4</v>
      </c>
      <c r="F9" s="40">
        <v>835.00017200000002</v>
      </c>
      <c r="G9" s="40">
        <v>4</v>
      </c>
      <c r="H9" s="56">
        <v>55</v>
      </c>
      <c r="I9" s="40">
        <v>967</v>
      </c>
      <c r="J9" s="40">
        <v>52</v>
      </c>
      <c r="K9" s="41">
        <v>42</v>
      </c>
      <c r="L9" s="53">
        <f t="shared" si="0"/>
        <v>873</v>
      </c>
      <c r="M9" s="57">
        <v>885</v>
      </c>
      <c r="N9" s="41">
        <v>50</v>
      </c>
      <c r="O9" s="41">
        <v>39</v>
      </c>
      <c r="P9" s="53">
        <f t="shared" si="1"/>
        <v>796</v>
      </c>
    </row>
    <row r="10" spans="1:16" x14ac:dyDescent="0.3">
      <c r="A10" s="52"/>
      <c r="B10" s="40">
        <v>5</v>
      </c>
      <c r="C10" s="55">
        <v>1435</v>
      </c>
      <c r="D10" s="55">
        <v>1149.7942399999999</v>
      </c>
      <c r="E10" s="40">
        <v>166.03205199999999</v>
      </c>
      <c r="F10" s="40">
        <v>904.33694000000003</v>
      </c>
      <c r="G10" s="40">
        <v>0</v>
      </c>
      <c r="H10" s="56">
        <v>51.666632</v>
      </c>
      <c r="I10" s="40">
        <v>1044</v>
      </c>
      <c r="J10" s="40">
        <v>50</v>
      </c>
      <c r="K10" s="41">
        <v>37</v>
      </c>
      <c r="L10" s="53">
        <f t="shared" si="0"/>
        <v>957</v>
      </c>
      <c r="M10" s="57">
        <v>944</v>
      </c>
      <c r="N10" s="41">
        <v>41</v>
      </c>
      <c r="O10" s="41">
        <v>36</v>
      </c>
      <c r="P10" s="53">
        <f t="shared" si="1"/>
        <v>867</v>
      </c>
    </row>
    <row r="11" spans="1:16" x14ac:dyDescent="0.3">
      <c r="A11" s="54"/>
      <c r="B11" s="40">
        <v>6</v>
      </c>
      <c r="C11" s="55">
        <v>19</v>
      </c>
      <c r="D11" s="55">
        <v>5.0720270000000003</v>
      </c>
      <c r="E11" s="40">
        <v>0.83333299999999999</v>
      </c>
      <c r="F11" s="40">
        <v>2.7115990000000001</v>
      </c>
      <c r="G11" s="40">
        <v>0</v>
      </c>
      <c r="H11" s="56">
        <v>1.5270950000000001</v>
      </c>
      <c r="I11" s="40">
        <v>94</v>
      </c>
      <c r="J11" s="40">
        <v>0</v>
      </c>
      <c r="K11" s="41">
        <v>1</v>
      </c>
      <c r="L11" s="53">
        <f t="shared" si="0"/>
        <v>93</v>
      </c>
      <c r="M11" s="57">
        <v>85</v>
      </c>
      <c r="N11" s="41">
        <v>0</v>
      </c>
      <c r="O11" s="41">
        <v>1</v>
      </c>
      <c r="P11" s="53">
        <f t="shared" si="1"/>
        <v>84</v>
      </c>
    </row>
    <row r="12" spans="1:16" x14ac:dyDescent="0.3">
      <c r="A12" s="54"/>
      <c r="B12" s="40">
        <v>7</v>
      </c>
      <c r="C12" s="55">
        <v>1331</v>
      </c>
      <c r="D12" s="55">
        <v>728.25847799999997</v>
      </c>
      <c r="E12" s="40">
        <v>60.208334000000001</v>
      </c>
      <c r="F12" s="40">
        <v>564.01253599999995</v>
      </c>
      <c r="G12" s="40">
        <v>0</v>
      </c>
      <c r="H12" s="56">
        <v>71.773449999999997</v>
      </c>
      <c r="I12" s="40">
        <v>453</v>
      </c>
      <c r="J12" s="40">
        <v>54</v>
      </c>
      <c r="K12" s="41">
        <v>16</v>
      </c>
      <c r="L12" s="53">
        <f t="shared" si="0"/>
        <v>383</v>
      </c>
      <c r="M12" s="57">
        <v>378</v>
      </c>
      <c r="N12" s="41">
        <v>42</v>
      </c>
      <c r="O12" s="41">
        <v>14</v>
      </c>
      <c r="P12" s="53">
        <f t="shared" si="1"/>
        <v>322</v>
      </c>
    </row>
    <row r="13" spans="1:16" x14ac:dyDescent="0.3">
      <c r="A13" s="54"/>
      <c r="B13" s="40">
        <v>8</v>
      </c>
      <c r="C13" s="55">
        <v>2705</v>
      </c>
      <c r="D13" s="55">
        <v>1691.1683459999999</v>
      </c>
      <c r="E13" s="40">
        <v>166.04651200000001</v>
      </c>
      <c r="F13" s="40">
        <v>1236.430711</v>
      </c>
      <c r="G13" s="40">
        <v>94.999994999999998</v>
      </c>
      <c r="H13" s="56">
        <v>150.566135</v>
      </c>
      <c r="I13" s="40">
        <v>1465</v>
      </c>
      <c r="J13" s="40">
        <v>213</v>
      </c>
      <c r="K13" s="41">
        <v>60</v>
      </c>
      <c r="L13" s="53">
        <f t="shared" si="0"/>
        <v>1192</v>
      </c>
      <c r="M13" s="57">
        <v>1205</v>
      </c>
      <c r="N13" s="41">
        <v>158</v>
      </c>
      <c r="O13" s="41">
        <v>45</v>
      </c>
      <c r="P13" s="53">
        <f t="shared" si="1"/>
        <v>1002</v>
      </c>
    </row>
    <row r="14" spans="1:16" x14ac:dyDescent="0.3">
      <c r="A14" s="52"/>
      <c r="B14" s="40">
        <v>9</v>
      </c>
      <c r="C14" s="55">
        <v>492</v>
      </c>
      <c r="D14" s="55">
        <v>466.62345099999999</v>
      </c>
      <c r="E14" s="40">
        <v>12.845139</v>
      </c>
      <c r="F14" s="40">
        <v>382.45514100000003</v>
      </c>
      <c r="G14" s="40">
        <v>5.1818179999999998</v>
      </c>
      <c r="H14" s="56">
        <v>28.916369</v>
      </c>
      <c r="I14" s="40">
        <v>401</v>
      </c>
      <c r="J14" s="40">
        <v>24</v>
      </c>
      <c r="K14" s="41">
        <v>32</v>
      </c>
      <c r="L14" s="53">
        <f t="shared" si="0"/>
        <v>345</v>
      </c>
      <c r="M14" s="57">
        <v>351</v>
      </c>
      <c r="N14" s="41">
        <v>20</v>
      </c>
      <c r="O14" s="41">
        <v>26</v>
      </c>
      <c r="P14" s="53">
        <f t="shared" si="1"/>
        <v>305</v>
      </c>
    </row>
    <row r="15" spans="1:16" x14ac:dyDescent="0.3">
      <c r="A15" s="54"/>
      <c r="B15" s="40">
        <v>10</v>
      </c>
      <c r="C15" s="55">
        <v>0</v>
      </c>
      <c r="D15" s="55">
        <v>0</v>
      </c>
      <c r="E15" s="40">
        <v>0</v>
      </c>
      <c r="F15" s="40">
        <v>0</v>
      </c>
      <c r="G15" s="40">
        <v>0</v>
      </c>
      <c r="H15" s="56">
        <v>0</v>
      </c>
      <c r="I15" s="40">
        <v>1</v>
      </c>
      <c r="J15" s="40">
        <v>0</v>
      </c>
      <c r="K15" s="41">
        <v>0</v>
      </c>
      <c r="L15" s="53">
        <f t="shared" si="0"/>
        <v>1</v>
      </c>
      <c r="M15" s="57">
        <v>0</v>
      </c>
      <c r="N15" s="41">
        <v>0</v>
      </c>
      <c r="O15" s="41">
        <v>0</v>
      </c>
      <c r="P15" s="53">
        <f t="shared" si="1"/>
        <v>0</v>
      </c>
    </row>
    <row r="16" spans="1:16" x14ac:dyDescent="0.3">
      <c r="A16" s="54"/>
      <c r="B16" s="40">
        <v>11</v>
      </c>
      <c r="C16" s="55">
        <v>1802</v>
      </c>
      <c r="D16" s="55">
        <v>1000.9316710000001</v>
      </c>
      <c r="E16" s="40">
        <v>66.470588000000006</v>
      </c>
      <c r="F16" s="40">
        <v>804.46108200000003</v>
      </c>
      <c r="G16" s="40">
        <v>0</v>
      </c>
      <c r="H16" s="56">
        <v>115</v>
      </c>
      <c r="I16" s="40">
        <v>903</v>
      </c>
      <c r="J16" s="40">
        <v>93</v>
      </c>
      <c r="K16" s="41">
        <v>27</v>
      </c>
      <c r="L16" s="53">
        <f t="shared" si="0"/>
        <v>783</v>
      </c>
      <c r="M16" s="57">
        <v>755</v>
      </c>
      <c r="N16" s="41">
        <v>77</v>
      </c>
      <c r="O16" s="41">
        <v>22</v>
      </c>
      <c r="P16" s="53">
        <f t="shared" si="1"/>
        <v>656</v>
      </c>
    </row>
    <row r="17" spans="1:16" x14ac:dyDescent="0.3">
      <c r="A17" s="54"/>
      <c r="B17" s="40">
        <v>12</v>
      </c>
      <c r="C17" s="55">
        <v>348</v>
      </c>
      <c r="D17" s="55">
        <v>236.23056700000001</v>
      </c>
      <c r="E17" s="40">
        <v>44.117646000000001</v>
      </c>
      <c r="F17" s="40">
        <v>134.97009800000001</v>
      </c>
      <c r="G17" s="40">
        <v>0</v>
      </c>
      <c r="H17" s="56">
        <v>57.142828999999999</v>
      </c>
      <c r="I17" s="40">
        <v>223</v>
      </c>
      <c r="J17" s="40">
        <v>13</v>
      </c>
      <c r="K17" s="41">
        <v>19</v>
      </c>
      <c r="L17" s="53">
        <f t="shared" si="0"/>
        <v>191</v>
      </c>
      <c r="M17" s="57">
        <v>195</v>
      </c>
      <c r="N17" s="41">
        <v>12</v>
      </c>
      <c r="O17" s="41">
        <v>17</v>
      </c>
      <c r="P17" s="53">
        <f t="shared" si="1"/>
        <v>166</v>
      </c>
    </row>
    <row r="18" spans="1:16" x14ac:dyDescent="0.3">
      <c r="A18" s="52"/>
      <c r="B18" s="40">
        <v>13</v>
      </c>
      <c r="C18" s="55">
        <v>436</v>
      </c>
      <c r="D18" s="55">
        <v>258.33091899999999</v>
      </c>
      <c r="E18" s="40">
        <v>16.365966</v>
      </c>
      <c r="F18" s="40">
        <v>232.82991899999999</v>
      </c>
      <c r="G18" s="40">
        <v>0.11354400000000001</v>
      </c>
      <c r="H18" s="56">
        <v>3.6643500000000002</v>
      </c>
      <c r="I18" s="40">
        <v>345</v>
      </c>
      <c r="J18" s="40">
        <v>19</v>
      </c>
      <c r="K18" s="41">
        <v>17</v>
      </c>
      <c r="L18" s="53">
        <f t="shared" si="0"/>
        <v>309</v>
      </c>
      <c r="M18" s="57">
        <v>311</v>
      </c>
      <c r="N18" s="41">
        <v>17</v>
      </c>
      <c r="O18" s="41">
        <v>16</v>
      </c>
      <c r="P18" s="53">
        <f t="shared" si="1"/>
        <v>278</v>
      </c>
    </row>
    <row r="19" spans="1:16" x14ac:dyDescent="0.3">
      <c r="A19" s="54"/>
      <c r="B19" s="40">
        <v>14</v>
      </c>
      <c r="C19" s="55">
        <v>840</v>
      </c>
      <c r="D19" s="55">
        <v>494.419197</v>
      </c>
      <c r="E19" s="40">
        <v>20.756834000000001</v>
      </c>
      <c r="F19" s="40">
        <v>455.80936000000003</v>
      </c>
      <c r="G19" s="40">
        <v>0.22708700000000001</v>
      </c>
      <c r="H19" s="56">
        <v>7.9830490000000003</v>
      </c>
      <c r="I19" s="40">
        <v>610</v>
      </c>
      <c r="J19" s="40">
        <v>32</v>
      </c>
      <c r="K19" s="41">
        <v>29</v>
      </c>
      <c r="L19" s="53">
        <f t="shared" si="0"/>
        <v>549</v>
      </c>
      <c r="M19" s="57">
        <v>557</v>
      </c>
      <c r="N19" s="41">
        <v>25</v>
      </c>
      <c r="O19" s="41">
        <v>24</v>
      </c>
      <c r="P19" s="53">
        <f t="shared" si="1"/>
        <v>508</v>
      </c>
    </row>
    <row r="20" spans="1:16" x14ac:dyDescent="0.3">
      <c r="A20" s="54"/>
      <c r="B20" s="40">
        <v>15</v>
      </c>
      <c r="C20" s="55">
        <v>273</v>
      </c>
      <c r="D20" s="55">
        <v>158.537994</v>
      </c>
      <c r="E20" s="40">
        <v>24.999998999999999</v>
      </c>
      <c r="F20" s="40">
        <v>98.473079999999996</v>
      </c>
      <c r="G20" s="40">
        <v>0</v>
      </c>
      <c r="H20" s="56">
        <v>35.064915999999997</v>
      </c>
      <c r="I20" s="40">
        <v>190</v>
      </c>
      <c r="J20" s="40">
        <v>12</v>
      </c>
      <c r="K20" s="41">
        <v>19</v>
      </c>
      <c r="L20" s="53">
        <f t="shared" si="0"/>
        <v>159</v>
      </c>
      <c r="M20" s="57">
        <v>165</v>
      </c>
      <c r="N20" s="41">
        <v>10</v>
      </c>
      <c r="O20" s="41">
        <v>15</v>
      </c>
      <c r="P20" s="53">
        <f t="shared" si="1"/>
        <v>140</v>
      </c>
    </row>
    <row r="21" spans="1:16" x14ac:dyDescent="0.3">
      <c r="A21" s="54"/>
      <c r="B21" s="40">
        <v>16</v>
      </c>
      <c r="C21" s="55">
        <v>560</v>
      </c>
      <c r="D21" s="55">
        <v>334.93820899999997</v>
      </c>
      <c r="E21" s="40">
        <v>50</v>
      </c>
      <c r="F21" s="40">
        <v>236.88628600000001</v>
      </c>
      <c r="G21" s="40">
        <v>0</v>
      </c>
      <c r="H21" s="56">
        <v>48.051921999999998</v>
      </c>
      <c r="I21" s="40">
        <v>403</v>
      </c>
      <c r="J21" s="40">
        <v>13</v>
      </c>
      <c r="K21" s="41">
        <v>14</v>
      </c>
      <c r="L21" s="53">
        <f t="shared" si="0"/>
        <v>376</v>
      </c>
      <c r="M21" s="57">
        <v>376</v>
      </c>
      <c r="N21" s="41">
        <v>13</v>
      </c>
      <c r="O21" s="41">
        <v>13</v>
      </c>
      <c r="P21" s="53">
        <f t="shared" si="1"/>
        <v>350</v>
      </c>
    </row>
    <row r="22" spans="1:16" x14ac:dyDescent="0.3">
      <c r="A22" s="52"/>
      <c r="B22" s="40">
        <v>17</v>
      </c>
      <c r="C22" s="55">
        <v>302</v>
      </c>
      <c r="D22" s="55">
        <v>199.71415300000001</v>
      </c>
      <c r="E22" s="40">
        <v>20.588235999999998</v>
      </c>
      <c r="F22" s="40">
        <v>134.97009199999999</v>
      </c>
      <c r="G22" s="40">
        <v>0</v>
      </c>
      <c r="H22" s="56">
        <v>44.155819999999999</v>
      </c>
      <c r="I22" s="40">
        <v>250</v>
      </c>
      <c r="J22" s="40">
        <v>12</v>
      </c>
      <c r="K22" s="41">
        <v>14</v>
      </c>
      <c r="L22" s="53">
        <f t="shared" si="0"/>
        <v>224</v>
      </c>
      <c r="M22" s="57">
        <v>216</v>
      </c>
      <c r="N22" s="41">
        <v>10</v>
      </c>
      <c r="O22" s="41">
        <v>11</v>
      </c>
      <c r="P22" s="53">
        <f t="shared" si="1"/>
        <v>195</v>
      </c>
    </row>
    <row r="23" spans="1:16" x14ac:dyDescent="0.3">
      <c r="A23" s="54"/>
      <c r="B23" s="40">
        <v>18</v>
      </c>
      <c r="C23" s="55">
        <v>165</v>
      </c>
      <c r="D23" s="55">
        <v>94.647475999999997</v>
      </c>
      <c r="E23" s="40">
        <v>8.8235290000000006</v>
      </c>
      <c r="F23" s="40">
        <v>70.239540000000005</v>
      </c>
      <c r="G23" s="40">
        <v>0</v>
      </c>
      <c r="H23" s="56">
        <v>15.584407000000001</v>
      </c>
      <c r="I23" s="40">
        <v>123</v>
      </c>
      <c r="J23" s="40">
        <v>6</v>
      </c>
      <c r="K23" s="41">
        <v>8</v>
      </c>
      <c r="L23" s="53">
        <f t="shared" si="0"/>
        <v>109</v>
      </c>
      <c r="M23" s="57">
        <v>113</v>
      </c>
      <c r="N23" s="41">
        <v>4</v>
      </c>
      <c r="O23" s="41">
        <v>6</v>
      </c>
      <c r="P23" s="53">
        <f t="shared" si="1"/>
        <v>103</v>
      </c>
    </row>
    <row r="24" spans="1:16" x14ac:dyDescent="0.3">
      <c r="A24" s="54"/>
      <c r="B24" s="40">
        <v>19</v>
      </c>
      <c r="C24" s="55">
        <v>474</v>
      </c>
      <c r="D24" s="55">
        <v>456.94328000000002</v>
      </c>
      <c r="E24" s="40">
        <v>9.5260320000000007</v>
      </c>
      <c r="F24" s="40">
        <v>432.02062999999998</v>
      </c>
      <c r="G24" s="40">
        <v>7.8</v>
      </c>
      <c r="H24" s="56">
        <v>7.5966180000000003</v>
      </c>
      <c r="I24" s="40">
        <v>325</v>
      </c>
      <c r="J24" s="40">
        <v>8</v>
      </c>
      <c r="K24" s="41">
        <v>7</v>
      </c>
      <c r="L24" s="53">
        <f t="shared" si="0"/>
        <v>310</v>
      </c>
      <c r="M24" s="57">
        <v>278</v>
      </c>
      <c r="N24" s="41">
        <v>7</v>
      </c>
      <c r="O24" s="41">
        <v>7</v>
      </c>
      <c r="P24" s="53">
        <f t="shared" si="1"/>
        <v>264</v>
      </c>
    </row>
    <row r="25" spans="1:16" x14ac:dyDescent="0.3">
      <c r="A25" s="54"/>
      <c r="B25" s="40">
        <v>20</v>
      </c>
      <c r="C25" s="55">
        <v>456</v>
      </c>
      <c r="D25" s="55">
        <v>339.75459799999999</v>
      </c>
      <c r="E25" s="40">
        <v>77.726421999999999</v>
      </c>
      <c r="F25" s="40">
        <v>234.41777300000001</v>
      </c>
      <c r="G25" s="40">
        <v>3.2753960000000002</v>
      </c>
      <c r="H25" s="56">
        <v>24.335000999999998</v>
      </c>
      <c r="I25" s="40">
        <v>290</v>
      </c>
      <c r="J25" s="40">
        <v>7</v>
      </c>
      <c r="K25" s="41">
        <v>13</v>
      </c>
      <c r="L25" s="53">
        <f t="shared" si="0"/>
        <v>270</v>
      </c>
      <c r="M25" s="57">
        <v>265</v>
      </c>
      <c r="N25" s="41">
        <v>7</v>
      </c>
      <c r="O25" s="41">
        <v>13</v>
      </c>
      <c r="P25" s="53">
        <f t="shared" si="1"/>
        <v>245</v>
      </c>
    </row>
    <row r="26" spans="1:16" x14ac:dyDescent="0.3">
      <c r="A26" s="52"/>
      <c r="B26" s="40">
        <v>21</v>
      </c>
      <c r="C26" s="55">
        <v>898</v>
      </c>
      <c r="D26" s="55">
        <v>638.09983099999999</v>
      </c>
      <c r="E26" s="40">
        <v>31.870153999999999</v>
      </c>
      <c r="F26" s="40">
        <v>443.71050000000002</v>
      </c>
      <c r="G26" s="40">
        <v>0</v>
      </c>
      <c r="H26" s="56">
        <v>104.60644000000001</v>
      </c>
      <c r="I26" s="40">
        <v>600</v>
      </c>
      <c r="J26" s="40">
        <v>55</v>
      </c>
      <c r="K26" s="41">
        <v>36</v>
      </c>
      <c r="L26" s="53">
        <f t="shared" si="0"/>
        <v>509</v>
      </c>
      <c r="M26" s="57">
        <v>495</v>
      </c>
      <c r="N26" s="41">
        <v>43</v>
      </c>
      <c r="O26" s="41">
        <v>31</v>
      </c>
      <c r="P26" s="53">
        <f t="shared" si="1"/>
        <v>421</v>
      </c>
    </row>
    <row r="27" spans="1:16" x14ac:dyDescent="0.3">
      <c r="A27" s="54"/>
      <c r="B27" s="40">
        <v>22</v>
      </c>
      <c r="C27" s="55">
        <v>1593</v>
      </c>
      <c r="D27" s="55">
        <v>1097.116841</v>
      </c>
      <c r="E27" s="40">
        <v>171.122072</v>
      </c>
      <c r="F27" s="40">
        <v>602.65757099999996</v>
      </c>
      <c r="G27" s="40">
        <v>40.420369000000001</v>
      </c>
      <c r="H27" s="56">
        <v>153.00933499999999</v>
      </c>
      <c r="I27" s="40">
        <v>897</v>
      </c>
      <c r="J27" s="40">
        <v>111</v>
      </c>
      <c r="K27" s="41">
        <v>49</v>
      </c>
      <c r="L27" s="53">
        <f t="shared" si="0"/>
        <v>737</v>
      </c>
      <c r="M27" s="57">
        <v>772</v>
      </c>
      <c r="N27" s="41">
        <v>94</v>
      </c>
      <c r="O27" s="41">
        <v>40</v>
      </c>
      <c r="P27" s="53">
        <f t="shared" si="1"/>
        <v>638</v>
      </c>
    </row>
    <row r="28" spans="1:16" x14ac:dyDescent="0.3">
      <c r="A28" s="54"/>
      <c r="B28" s="40">
        <v>23</v>
      </c>
      <c r="C28" s="55">
        <v>187</v>
      </c>
      <c r="D28" s="55">
        <v>178.63279399999999</v>
      </c>
      <c r="E28" s="40">
        <v>14.608198</v>
      </c>
      <c r="F28" s="40">
        <v>100.229625</v>
      </c>
      <c r="G28" s="40">
        <v>57.000003999999997</v>
      </c>
      <c r="H28" s="56">
        <v>6.5949609999999996</v>
      </c>
      <c r="I28" s="40">
        <v>19</v>
      </c>
      <c r="J28" s="40">
        <v>2</v>
      </c>
      <c r="K28" s="41">
        <v>0</v>
      </c>
      <c r="L28" s="53">
        <f t="shared" si="0"/>
        <v>17</v>
      </c>
      <c r="M28" s="57">
        <v>10</v>
      </c>
      <c r="N28" s="41">
        <v>1</v>
      </c>
      <c r="O28" s="41">
        <v>0</v>
      </c>
      <c r="P28" s="53">
        <f t="shared" si="1"/>
        <v>9</v>
      </c>
    </row>
    <row r="29" spans="1:16" x14ac:dyDescent="0.3">
      <c r="A29" s="54"/>
      <c r="B29" s="40">
        <v>24</v>
      </c>
      <c r="C29" s="55">
        <v>494</v>
      </c>
      <c r="D29" s="55">
        <v>270.93994800000002</v>
      </c>
      <c r="E29" s="40">
        <v>124.35190799999999</v>
      </c>
      <c r="F29" s="40">
        <v>80.321680000000001</v>
      </c>
      <c r="G29" s="40">
        <v>16.779629</v>
      </c>
      <c r="H29" s="56">
        <v>9.3941130000000008</v>
      </c>
      <c r="I29" s="40">
        <v>161</v>
      </c>
      <c r="J29" s="40">
        <v>65</v>
      </c>
      <c r="K29" s="41">
        <v>3</v>
      </c>
      <c r="L29" s="53">
        <f t="shared" si="0"/>
        <v>93</v>
      </c>
      <c r="M29" s="57">
        <v>121</v>
      </c>
      <c r="N29" s="41">
        <v>48</v>
      </c>
      <c r="O29" s="41">
        <v>2</v>
      </c>
      <c r="P29" s="53">
        <f t="shared" si="1"/>
        <v>71</v>
      </c>
    </row>
    <row r="30" spans="1:16" x14ac:dyDescent="0.3">
      <c r="A30" s="52"/>
      <c r="B30" s="40">
        <v>25</v>
      </c>
      <c r="C30" s="55">
        <v>699</v>
      </c>
      <c r="D30" s="55">
        <v>384.97599300000002</v>
      </c>
      <c r="E30" s="40">
        <v>66.139751000000004</v>
      </c>
      <c r="F30" s="40">
        <v>271.55874</v>
      </c>
      <c r="G30" s="40">
        <v>14.003952</v>
      </c>
      <c r="H30" s="56">
        <v>32.673541999999998</v>
      </c>
      <c r="I30" s="40">
        <v>388</v>
      </c>
      <c r="J30" s="40">
        <v>46</v>
      </c>
      <c r="K30" s="41">
        <v>22</v>
      </c>
      <c r="L30" s="53">
        <f t="shared" si="0"/>
        <v>320</v>
      </c>
      <c r="M30" s="57">
        <v>340</v>
      </c>
      <c r="N30" s="41">
        <v>36</v>
      </c>
      <c r="O30" s="41">
        <v>21</v>
      </c>
      <c r="P30" s="53">
        <f t="shared" si="1"/>
        <v>283</v>
      </c>
    </row>
    <row r="31" spans="1:16" x14ac:dyDescent="0.3">
      <c r="A31" s="52"/>
      <c r="B31" s="40">
        <v>26</v>
      </c>
      <c r="C31" s="55">
        <v>423</v>
      </c>
      <c r="D31" s="55">
        <v>295.50463300000001</v>
      </c>
      <c r="E31" s="40">
        <v>8.0770820000000008</v>
      </c>
      <c r="F31" s="40">
        <v>258.56142299999999</v>
      </c>
      <c r="G31" s="40">
        <v>8.7147749999999995</v>
      </c>
      <c r="H31" s="56">
        <v>10.923105</v>
      </c>
      <c r="I31" s="40">
        <v>330</v>
      </c>
      <c r="J31" s="40">
        <v>6</v>
      </c>
      <c r="K31" s="41">
        <v>15</v>
      </c>
      <c r="L31" s="53">
        <f t="shared" si="0"/>
        <v>309</v>
      </c>
      <c r="M31" s="57">
        <v>310</v>
      </c>
      <c r="N31" s="41">
        <v>6</v>
      </c>
      <c r="O31" s="41">
        <v>12</v>
      </c>
      <c r="P31" s="53">
        <f t="shared" si="1"/>
        <v>292</v>
      </c>
    </row>
    <row r="32" spans="1:16" x14ac:dyDescent="0.3">
      <c r="A32" s="52"/>
      <c r="B32" s="40">
        <v>27</v>
      </c>
      <c r="C32" s="55">
        <v>921</v>
      </c>
      <c r="D32" s="55">
        <v>550.41948300000001</v>
      </c>
      <c r="E32" s="40">
        <v>8.3553540000000002</v>
      </c>
      <c r="F32" s="40">
        <v>497.10919699999999</v>
      </c>
      <c r="G32" s="40">
        <v>20.684654999999999</v>
      </c>
      <c r="H32" s="56">
        <v>24.270285000000001</v>
      </c>
      <c r="I32" s="40">
        <v>717</v>
      </c>
      <c r="J32" s="40">
        <v>32</v>
      </c>
      <c r="K32" s="41">
        <v>22</v>
      </c>
      <c r="L32" s="53">
        <f t="shared" si="0"/>
        <v>663</v>
      </c>
      <c r="M32" s="57">
        <v>657</v>
      </c>
      <c r="N32" s="41">
        <v>28</v>
      </c>
      <c r="O32" s="41">
        <v>22</v>
      </c>
      <c r="P32" s="53">
        <f t="shared" si="1"/>
        <v>607</v>
      </c>
    </row>
    <row r="33" spans="1:16" x14ac:dyDescent="0.3">
      <c r="A33" s="52"/>
      <c r="B33" s="40">
        <v>28</v>
      </c>
      <c r="C33" s="55">
        <v>478</v>
      </c>
      <c r="D33" s="55">
        <v>297.95146499999998</v>
      </c>
      <c r="E33" s="40">
        <v>3.0782880000000001</v>
      </c>
      <c r="F33" s="40">
        <v>281.01343400000002</v>
      </c>
      <c r="G33" s="40">
        <v>6.364509</v>
      </c>
      <c r="H33" s="56">
        <v>7.4952350000000001</v>
      </c>
      <c r="I33" s="40">
        <v>366</v>
      </c>
      <c r="J33" s="40">
        <v>18</v>
      </c>
      <c r="K33" s="41">
        <v>6</v>
      </c>
      <c r="L33" s="53">
        <f t="shared" si="0"/>
        <v>342</v>
      </c>
      <c r="M33" s="57">
        <v>337</v>
      </c>
      <c r="N33" s="41">
        <v>17</v>
      </c>
      <c r="O33" s="41">
        <v>6</v>
      </c>
      <c r="P33" s="53">
        <f t="shared" si="1"/>
        <v>314</v>
      </c>
    </row>
    <row r="34" spans="1:16" x14ac:dyDescent="0.3">
      <c r="A34" s="52"/>
      <c r="B34" s="40">
        <v>29</v>
      </c>
      <c r="C34" s="55">
        <v>1605</v>
      </c>
      <c r="D34" s="55">
        <v>1235.4849630000001</v>
      </c>
      <c r="E34" s="40">
        <v>72.507400000000004</v>
      </c>
      <c r="F34" s="40">
        <v>1016.159217</v>
      </c>
      <c r="G34" s="40">
        <v>51.238106999999999</v>
      </c>
      <c r="H34" s="56">
        <v>89.812611000000004</v>
      </c>
      <c r="I34" s="40">
        <v>1112</v>
      </c>
      <c r="J34" s="40">
        <v>78</v>
      </c>
      <c r="K34" s="41">
        <v>40</v>
      </c>
      <c r="L34" s="53">
        <f t="shared" si="0"/>
        <v>994</v>
      </c>
      <c r="M34" s="57">
        <v>979</v>
      </c>
      <c r="N34" s="41">
        <v>63</v>
      </c>
      <c r="O34" s="41">
        <v>35</v>
      </c>
      <c r="P34" s="53">
        <f t="shared" si="1"/>
        <v>881</v>
      </c>
    </row>
    <row r="35" spans="1:16" x14ac:dyDescent="0.3">
      <c r="A35" s="52"/>
      <c r="B35" s="40">
        <v>30</v>
      </c>
      <c r="C35" s="55">
        <v>627</v>
      </c>
      <c r="D35" s="55">
        <v>469.99992099999997</v>
      </c>
      <c r="E35" s="40">
        <v>25</v>
      </c>
      <c r="F35" s="40">
        <v>369.99991699999998</v>
      </c>
      <c r="G35" s="40">
        <v>0</v>
      </c>
      <c r="H35" s="56">
        <v>50.000002000000002</v>
      </c>
      <c r="I35" s="40">
        <v>519</v>
      </c>
      <c r="J35" s="40">
        <v>18</v>
      </c>
      <c r="K35" s="41">
        <v>16</v>
      </c>
      <c r="L35" s="53">
        <f t="shared" si="0"/>
        <v>485</v>
      </c>
      <c r="M35" s="57">
        <v>472</v>
      </c>
      <c r="N35" s="41">
        <v>13</v>
      </c>
      <c r="O35" s="41">
        <v>14</v>
      </c>
      <c r="P35" s="53">
        <f t="shared" si="1"/>
        <v>445</v>
      </c>
    </row>
    <row r="36" spans="1:16" x14ac:dyDescent="0.3">
      <c r="A36" s="52"/>
      <c r="B36" s="40">
        <v>31</v>
      </c>
      <c r="C36" s="55">
        <v>867</v>
      </c>
      <c r="D36" s="55">
        <v>793.27578700000004</v>
      </c>
      <c r="E36" s="40">
        <v>40.761879</v>
      </c>
      <c r="F36" s="40">
        <v>718.71596099999999</v>
      </c>
      <c r="G36" s="40">
        <v>33.707599999999999</v>
      </c>
      <c r="H36" s="56">
        <v>9.0343999999999994E-2</v>
      </c>
      <c r="I36" s="40">
        <v>667</v>
      </c>
      <c r="J36" s="40">
        <v>28</v>
      </c>
      <c r="K36" s="41">
        <v>21</v>
      </c>
      <c r="L36" s="53">
        <f t="shared" si="0"/>
        <v>618</v>
      </c>
      <c r="M36" s="57">
        <v>608</v>
      </c>
      <c r="N36" s="41">
        <v>23</v>
      </c>
      <c r="O36" s="41">
        <v>18</v>
      </c>
      <c r="P36" s="53">
        <f t="shared" si="1"/>
        <v>567</v>
      </c>
    </row>
    <row r="37" spans="1:16" x14ac:dyDescent="0.3">
      <c r="A37" s="52"/>
      <c r="B37" s="40">
        <v>32</v>
      </c>
      <c r="C37" s="55">
        <v>362</v>
      </c>
      <c r="D37" s="55">
        <v>255.12436600000001</v>
      </c>
      <c r="E37" s="40">
        <v>18.325911000000001</v>
      </c>
      <c r="F37" s="40">
        <v>207.59389100000001</v>
      </c>
      <c r="G37" s="40">
        <v>6.4864860000000002</v>
      </c>
      <c r="H37" s="56">
        <v>22.718073</v>
      </c>
      <c r="I37" s="40">
        <v>266</v>
      </c>
      <c r="J37" s="40">
        <v>14</v>
      </c>
      <c r="K37" s="41">
        <v>18</v>
      </c>
      <c r="L37" s="53">
        <f t="shared" si="0"/>
        <v>234</v>
      </c>
      <c r="M37" s="57">
        <v>240</v>
      </c>
      <c r="N37" s="41">
        <v>13</v>
      </c>
      <c r="O37" s="41">
        <v>16</v>
      </c>
      <c r="P37" s="53">
        <f t="shared" si="1"/>
        <v>211</v>
      </c>
    </row>
    <row r="38" spans="1:16" x14ac:dyDescent="0.3">
      <c r="A38" s="52"/>
      <c r="B38" s="40">
        <v>33</v>
      </c>
      <c r="C38" s="55">
        <v>765</v>
      </c>
      <c r="D38" s="55">
        <v>556.20388500000001</v>
      </c>
      <c r="E38" s="40">
        <v>90.389543000000003</v>
      </c>
      <c r="F38" s="40">
        <v>375.50739299999998</v>
      </c>
      <c r="G38" s="40">
        <v>22</v>
      </c>
      <c r="H38" s="56">
        <v>64.189290999999997</v>
      </c>
      <c r="I38" s="40">
        <v>404</v>
      </c>
      <c r="J38" s="40">
        <v>68</v>
      </c>
      <c r="K38" s="41">
        <v>14</v>
      </c>
      <c r="L38" s="53">
        <f t="shared" si="0"/>
        <v>322</v>
      </c>
      <c r="M38" s="57">
        <v>335</v>
      </c>
      <c r="N38" s="41">
        <v>56</v>
      </c>
      <c r="O38" s="41">
        <v>12</v>
      </c>
      <c r="P38" s="53">
        <f t="shared" si="1"/>
        <v>267</v>
      </c>
    </row>
    <row r="39" spans="1:16" x14ac:dyDescent="0.3">
      <c r="A39" s="52"/>
      <c r="B39" s="40">
        <v>34</v>
      </c>
      <c r="C39" s="55">
        <v>701</v>
      </c>
      <c r="D39" s="55">
        <v>500.24407300000001</v>
      </c>
      <c r="E39" s="40">
        <v>48.688468999999998</v>
      </c>
      <c r="F39" s="40">
        <v>357.97578399999998</v>
      </c>
      <c r="G39" s="40">
        <v>73.548383000000001</v>
      </c>
      <c r="H39" s="56">
        <v>20.031445999999999</v>
      </c>
      <c r="I39" s="40">
        <v>444</v>
      </c>
      <c r="J39" s="40">
        <v>35</v>
      </c>
      <c r="K39" s="41">
        <v>26</v>
      </c>
      <c r="L39" s="53">
        <f t="shared" si="0"/>
        <v>383</v>
      </c>
      <c r="M39" s="57">
        <v>334</v>
      </c>
      <c r="N39" s="41">
        <v>27</v>
      </c>
      <c r="O39" s="41">
        <v>17</v>
      </c>
      <c r="P39" s="53">
        <f t="shared" si="1"/>
        <v>290</v>
      </c>
    </row>
    <row r="40" spans="1:16" x14ac:dyDescent="0.3">
      <c r="A40" s="52"/>
      <c r="B40" s="40">
        <v>35</v>
      </c>
      <c r="C40" s="55">
        <v>1033</v>
      </c>
      <c r="D40" s="55">
        <v>567.99989800000003</v>
      </c>
      <c r="E40" s="40">
        <v>89.999902000000006</v>
      </c>
      <c r="F40" s="40">
        <v>444.99999200000002</v>
      </c>
      <c r="G40" s="40">
        <v>4</v>
      </c>
      <c r="H40" s="56">
        <v>29</v>
      </c>
      <c r="I40" s="40">
        <v>527</v>
      </c>
      <c r="J40" s="40">
        <v>86</v>
      </c>
      <c r="K40" s="41">
        <v>18</v>
      </c>
      <c r="L40" s="53">
        <f t="shared" si="0"/>
        <v>423</v>
      </c>
      <c r="M40" s="57">
        <v>444</v>
      </c>
      <c r="N40" s="41">
        <v>72</v>
      </c>
      <c r="O40" s="41">
        <v>17</v>
      </c>
      <c r="P40" s="53">
        <f t="shared" si="1"/>
        <v>355</v>
      </c>
    </row>
    <row r="41" spans="1:16" x14ac:dyDescent="0.3">
      <c r="A41" s="52"/>
      <c r="B41" s="40">
        <v>36</v>
      </c>
      <c r="C41" s="55">
        <v>492</v>
      </c>
      <c r="D41" s="55">
        <v>317.88205099999999</v>
      </c>
      <c r="E41" s="40">
        <v>30.895847</v>
      </c>
      <c r="F41" s="40">
        <v>273.32643000000002</v>
      </c>
      <c r="G41" s="40">
        <v>0</v>
      </c>
      <c r="H41" s="56">
        <v>13.659774000000001</v>
      </c>
      <c r="I41" s="40">
        <v>313</v>
      </c>
      <c r="J41" s="40">
        <v>12</v>
      </c>
      <c r="K41" s="41">
        <v>6</v>
      </c>
      <c r="L41" s="53">
        <f t="shared" si="0"/>
        <v>295</v>
      </c>
      <c r="M41" s="57">
        <v>277</v>
      </c>
      <c r="N41" s="41">
        <v>10</v>
      </c>
      <c r="O41" s="41">
        <v>6</v>
      </c>
      <c r="P41" s="53">
        <f t="shared" si="1"/>
        <v>261</v>
      </c>
    </row>
    <row r="42" spans="1:16" x14ac:dyDescent="0.3">
      <c r="A42" s="52"/>
      <c r="B42" s="40">
        <v>37</v>
      </c>
      <c r="C42" s="55">
        <v>1286</v>
      </c>
      <c r="D42" s="55">
        <v>806.57254499999999</v>
      </c>
      <c r="E42" s="40">
        <v>79.385160999999997</v>
      </c>
      <c r="F42" s="40">
        <v>692.55011000000002</v>
      </c>
      <c r="G42" s="40">
        <v>0</v>
      </c>
      <c r="H42" s="56">
        <v>34.637279999999997</v>
      </c>
      <c r="I42" s="40">
        <v>793</v>
      </c>
      <c r="J42" s="40">
        <v>37</v>
      </c>
      <c r="K42" s="41">
        <v>27</v>
      </c>
      <c r="L42" s="53">
        <f t="shared" si="0"/>
        <v>729</v>
      </c>
      <c r="M42" s="57">
        <v>736</v>
      </c>
      <c r="N42" s="41">
        <v>35</v>
      </c>
      <c r="O42" s="41">
        <v>24</v>
      </c>
      <c r="P42" s="53">
        <f t="shared" si="1"/>
        <v>677</v>
      </c>
    </row>
    <row r="43" spans="1:16" x14ac:dyDescent="0.3">
      <c r="A43" s="52"/>
      <c r="B43" s="40">
        <v>38</v>
      </c>
      <c r="C43" s="55">
        <v>2094</v>
      </c>
      <c r="D43" s="55">
        <v>1278.0199259999999</v>
      </c>
      <c r="E43" s="40">
        <v>15.858218000000001</v>
      </c>
      <c r="F43" s="40">
        <v>1172.1617269999999</v>
      </c>
      <c r="G43" s="40">
        <v>60</v>
      </c>
      <c r="H43" s="56">
        <v>30.000001000000001</v>
      </c>
      <c r="I43" s="40">
        <v>1065</v>
      </c>
      <c r="J43" s="40">
        <v>113</v>
      </c>
      <c r="K43" s="41">
        <v>25</v>
      </c>
      <c r="L43" s="53">
        <f t="shared" si="0"/>
        <v>927</v>
      </c>
      <c r="M43" s="57">
        <v>920</v>
      </c>
      <c r="N43" s="41">
        <v>87</v>
      </c>
      <c r="O43" s="41">
        <v>19</v>
      </c>
      <c r="P43" s="53">
        <f t="shared" si="1"/>
        <v>814</v>
      </c>
    </row>
    <row r="44" spans="1:16" x14ac:dyDescent="0.3">
      <c r="A44" s="52"/>
      <c r="B44" s="40">
        <v>39</v>
      </c>
      <c r="C44" s="55">
        <v>67</v>
      </c>
      <c r="D44" s="55">
        <v>30.751622000000001</v>
      </c>
      <c r="E44" s="40">
        <v>3.4328720000000001</v>
      </c>
      <c r="F44" s="40">
        <v>25.855202999999999</v>
      </c>
      <c r="G44" s="40">
        <v>0</v>
      </c>
      <c r="H44" s="56">
        <v>1.4635469999999999</v>
      </c>
      <c r="I44" s="40">
        <v>120</v>
      </c>
      <c r="J44" s="40">
        <v>10</v>
      </c>
      <c r="K44" s="41">
        <v>7</v>
      </c>
      <c r="L44" s="53">
        <f t="shared" si="0"/>
        <v>103</v>
      </c>
      <c r="M44" s="57">
        <v>110</v>
      </c>
      <c r="N44" s="41">
        <v>6</v>
      </c>
      <c r="O44" s="41">
        <v>7</v>
      </c>
      <c r="P44" s="53">
        <f t="shared" si="1"/>
        <v>97</v>
      </c>
    </row>
    <row r="45" spans="1:16" x14ac:dyDescent="0.3">
      <c r="A45" s="52"/>
      <c r="B45" s="40">
        <v>40</v>
      </c>
      <c r="C45" s="55">
        <v>466</v>
      </c>
      <c r="D45" s="55">
        <v>320.47775100000001</v>
      </c>
      <c r="E45" s="40">
        <v>35.778649999999999</v>
      </c>
      <c r="F45" s="40">
        <v>240.74393900000001</v>
      </c>
      <c r="G45" s="40">
        <v>30.967741</v>
      </c>
      <c r="H45" s="56">
        <v>12.987422</v>
      </c>
      <c r="I45" s="40">
        <v>262</v>
      </c>
      <c r="J45" s="40">
        <v>39</v>
      </c>
      <c r="K45" s="41">
        <v>10</v>
      </c>
      <c r="L45" s="53">
        <f t="shared" si="0"/>
        <v>213</v>
      </c>
      <c r="M45" s="57">
        <v>211</v>
      </c>
      <c r="N45" s="41">
        <v>30</v>
      </c>
      <c r="O45" s="41">
        <v>7</v>
      </c>
      <c r="P45" s="53">
        <f t="shared" si="1"/>
        <v>174</v>
      </c>
    </row>
    <row r="46" spans="1:16" x14ac:dyDescent="0.3">
      <c r="A46" s="52"/>
      <c r="B46" s="40">
        <v>41</v>
      </c>
      <c r="C46" s="55">
        <v>898</v>
      </c>
      <c r="D46" s="55">
        <v>548.62625100000002</v>
      </c>
      <c r="E46" s="40">
        <v>71.420675000000003</v>
      </c>
      <c r="F46" s="40">
        <v>424.71191399999998</v>
      </c>
      <c r="G46" s="40">
        <v>11.206803000000001</v>
      </c>
      <c r="H46" s="56">
        <v>33.082281000000002</v>
      </c>
      <c r="I46" s="40">
        <v>521</v>
      </c>
      <c r="J46" s="40">
        <v>35</v>
      </c>
      <c r="K46" s="41">
        <v>9</v>
      </c>
      <c r="L46" s="53">
        <f t="shared" si="0"/>
        <v>477</v>
      </c>
      <c r="M46" s="57">
        <v>458</v>
      </c>
      <c r="N46" s="41">
        <v>28</v>
      </c>
      <c r="O46" s="41">
        <v>8</v>
      </c>
      <c r="P46" s="53">
        <f t="shared" si="1"/>
        <v>422</v>
      </c>
    </row>
    <row r="47" spans="1:16" x14ac:dyDescent="0.3">
      <c r="A47" s="52"/>
      <c r="B47" s="40">
        <v>42</v>
      </c>
      <c r="C47" s="55">
        <v>141</v>
      </c>
      <c r="D47" s="55">
        <v>86.473754999999997</v>
      </c>
      <c r="E47" s="40">
        <v>0</v>
      </c>
      <c r="F47" s="40">
        <v>82.560715000000002</v>
      </c>
      <c r="G47" s="40">
        <v>0</v>
      </c>
      <c r="H47" s="56">
        <v>3.9130440000000002</v>
      </c>
      <c r="I47" s="40">
        <v>100</v>
      </c>
      <c r="J47" s="40">
        <v>5</v>
      </c>
      <c r="K47" s="41">
        <v>1</v>
      </c>
      <c r="L47" s="53">
        <f t="shared" si="0"/>
        <v>94</v>
      </c>
      <c r="M47" s="57">
        <v>91</v>
      </c>
      <c r="N47" s="41">
        <v>4</v>
      </c>
      <c r="O47" s="41">
        <v>1</v>
      </c>
      <c r="P47" s="53">
        <f t="shared" si="1"/>
        <v>86</v>
      </c>
    </row>
    <row r="48" spans="1:16" x14ac:dyDescent="0.3">
      <c r="A48" s="52"/>
      <c r="B48" s="40">
        <v>43</v>
      </c>
      <c r="C48" s="55">
        <v>586</v>
      </c>
      <c r="D48" s="55">
        <v>479.08046000000002</v>
      </c>
      <c r="E48" s="40">
        <v>10.177781</v>
      </c>
      <c r="F48" s="40">
        <v>424.140895</v>
      </c>
      <c r="G48" s="40">
        <v>0.51491600000000004</v>
      </c>
      <c r="H48" s="56">
        <v>43.270682999999998</v>
      </c>
      <c r="I48" s="40">
        <v>487</v>
      </c>
      <c r="J48" s="40">
        <v>37</v>
      </c>
      <c r="K48" s="41">
        <v>33</v>
      </c>
      <c r="L48" s="53">
        <f t="shared" si="0"/>
        <v>417</v>
      </c>
      <c r="M48" s="57">
        <v>443</v>
      </c>
      <c r="N48" s="41">
        <v>30</v>
      </c>
      <c r="O48" s="41">
        <v>23</v>
      </c>
      <c r="P48" s="53">
        <f t="shared" si="1"/>
        <v>390</v>
      </c>
    </row>
    <row r="49" spans="1:16" x14ac:dyDescent="0.3">
      <c r="A49" s="52"/>
      <c r="B49" s="40">
        <v>44</v>
      </c>
      <c r="C49" s="55">
        <v>2507</v>
      </c>
      <c r="D49" s="55">
        <v>514.90473599999996</v>
      </c>
      <c r="E49" s="40">
        <v>335.10272400000002</v>
      </c>
      <c r="F49" s="40">
        <v>96.489812999999998</v>
      </c>
      <c r="G49" s="40">
        <v>22.052900000000001</v>
      </c>
      <c r="H49" s="56">
        <v>55.626193999999998</v>
      </c>
      <c r="I49" s="40">
        <v>269</v>
      </c>
      <c r="J49" s="40">
        <v>143</v>
      </c>
      <c r="K49" s="41">
        <v>14</v>
      </c>
      <c r="L49" s="53">
        <f t="shared" si="0"/>
        <v>112</v>
      </c>
      <c r="M49" s="57">
        <v>196</v>
      </c>
      <c r="N49" s="41">
        <v>104</v>
      </c>
      <c r="O49" s="41">
        <v>8</v>
      </c>
      <c r="P49" s="53">
        <f t="shared" si="1"/>
        <v>84</v>
      </c>
    </row>
    <row r="50" spans="1:16" x14ac:dyDescent="0.3">
      <c r="A50" s="52"/>
      <c r="B50" s="40">
        <v>45</v>
      </c>
      <c r="C50" s="55">
        <v>98</v>
      </c>
      <c r="D50" s="55">
        <v>46.093392000000001</v>
      </c>
      <c r="E50" s="40">
        <v>9.7879500000000004</v>
      </c>
      <c r="F50" s="40">
        <v>35.273183000000003</v>
      </c>
      <c r="G50" s="40">
        <v>0</v>
      </c>
      <c r="H50" s="56">
        <v>1.0322579999999999</v>
      </c>
      <c r="I50" s="40">
        <v>42</v>
      </c>
      <c r="J50" s="40">
        <v>2</v>
      </c>
      <c r="K50" s="41">
        <v>0</v>
      </c>
      <c r="L50" s="53">
        <f t="shared" si="0"/>
        <v>40</v>
      </c>
      <c r="M50" s="57">
        <v>28</v>
      </c>
      <c r="N50" s="41">
        <v>2</v>
      </c>
      <c r="O50" s="41">
        <v>0</v>
      </c>
      <c r="P50" s="53">
        <f t="shared" si="1"/>
        <v>26</v>
      </c>
    </row>
    <row r="51" spans="1:16" x14ac:dyDescent="0.3">
      <c r="A51" s="52"/>
      <c r="B51" s="40">
        <v>46</v>
      </c>
      <c r="C51" s="55">
        <v>580</v>
      </c>
      <c r="D51" s="55">
        <v>374.64002599999998</v>
      </c>
      <c r="E51" s="40">
        <v>17.910909</v>
      </c>
      <c r="F51" s="40">
        <v>318.28143499999999</v>
      </c>
      <c r="G51" s="40">
        <v>10.524984999999999</v>
      </c>
      <c r="H51" s="56">
        <v>22.134343000000001</v>
      </c>
      <c r="I51" s="40">
        <v>483</v>
      </c>
      <c r="J51" s="40">
        <v>31</v>
      </c>
      <c r="K51" s="41">
        <v>17</v>
      </c>
      <c r="L51" s="53">
        <f t="shared" si="0"/>
        <v>435</v>
      </c>
      <c r="M51" s="57">
        <v>442</v>
      </c>
      <c r="N51" s="41">
        <v>30</v>
      </c>
      <c r="O51" s="41">
        <v>16</v>
      </c>
      <c r="P51" s="53">
        <f t="shared" si="1"/>
        <v>396</v>
      </c>
    </row>
    <row r="52" spans="1:16" x14ac:dyDescent="0.3">
      <c r="A52" s="52"/>
      <c r="B52" s="40">
        <v>47</v>
      </c>
      <c r="C52" s="55">
        <v>690</v>
      </c>
      <c r="D52" s="55">
        <v>625.71906100000001</v>
      </c>
      <c r="E52" s="40">
        <v>18.510698999999999</v>
      </c>
      <c r="F52" s="40">
        <v>551.34658200000001</v>
      </c>
      <c r="G52" s="40">
        <v>24.18178</v>
      </c>
      <c r="H52" s="56">
        <v>31.679998999999999</v>
      </c>
      <c r="I52" s="40">
        <v>595</v>
      </c>
      <c r="J52" s="40">
        <v>26</v>
      </c>
      <c r="K52" s="41">
        <v>24</v>
      </c>
      <c r="L52" s="53">
        <f t="shared" si="0"/>
        <v>545</v>
      </c>
      <c r="M52" s="57">
        <v>540</v>
      </c>
      <c r="N52" s="41">
        <v>19</v>
      </c>
      <c r="O52" s="41">
        <v>21</v>
      </c>
      <c r="P52" s="53">
        <f t="shared" si="1"/>
        <v>500</v>
      </c>
    </row>
    <row r="53" spans="1:16" x14ac:dyDescent="0.3">
      <c r="A53" s="52"/>
      <c r="B53" s="40">
        <v>48</v>
      </c>
      <c r="C53" s="55">
        <v>230</v>
      </c>
      <c r="D53" s="55">
        <v>84.007541000000003</v>
      </c>
      <c r="E53" s="40">
        <v>25.829312999999999</v>
      </c>
      <c r="F53" s="40">
        <v>53.386437000000001</v>
      </c>
      <c r="G53" s="40">
        <v>2.7272750000000001</v>
      </c>
      <c r="H53" s="56">
        <v>2.0645159999999998</v>
      </c>
      <c r="I53" s="40">
        <v>40</v>
      </c>
      <c r="J53" s="40">
        <v>6</v>
      </c>
      <c r="K53" s="41">
        <v>2</v>
      </c>
      <c r="L53" s="53">
        <f t="shared" si="0"/>
        <v>32</v>
      </c>
      <c r="M53" s="57">
        <v>30</v>
      </c>
      <c r="N53" s="41">
        <v>3</v>
      </c>
      <c r="O53" s="41">
        <v>2</v>
      </c>
      <c r="P53" s="53">
        <f t="shared" si="1"/>
        <v>25</v>
      </c>
    </row>
    <row r="54" spans="1:16" x14ac:dyDescent="0.3">
      <c r="A54" s="52"/>
      <c r="B54" s="40">
        <v>49</v>
      </c>
      <c r="C54" s="55">
        <v>763</v>
      </c>
      <c r="D54" s="55">
        <v>700.27070300000003</v>
      </c>
      <c r="E54" s="40">
        <v>32.962035</v>
      </c>
      <c r="F54" s="40">
        <v>636.39959499999998</v>
      </c>
      <c r="G54" s="40">
        <v>8.1818179999999998</v>
      </c>
      <c r="H54" s="56">
        <v>22.727250000000002</v>
      </c>
      <c r="I54" s="40">
        <v>603</v>
      </c>
      <c r="J54" s="40">
        <v>52</v>
      </c>
      <c r="K54" s="41">
        <v>12</v>
      </c>
      <c r="L54" s="53">
        <f t="shared" si="0"/>
        <v>539</v>
      </c>
      <c r="M54" s="57">
        <v>551</v>
      </c>
      <c r="N54" s="41">
        <v>45</v>
      </c>
      <c r="O54" s="41">
        <v>11</v>
      </c>
      <c r="P54" s="53">
        <f t="shared" si="1"/>
        <v>495</v>
      </c>
    </row>
    <row r="55" spans="1:16" x14ac:dyDescent="0.3">
      <c r="A55" s="52"/>
      <c r="B55" s="40">
        <v>50</v>
      </c>
      <c r="C55" s="55">
        <v>0</v>
      </c>
      <c r="D55" s="55">
        <v>0</v>
      </c>
      <c r="E55" s="40">
        <v>0</v>
      </c>
      <c r="F55" s="40">
        <v>0</v>
      </c>
      <c r="G55" s="40">
        <v>0</v>
      </c>
      <c r="H55" s="56">
        <v>0</v>
      </c>
      <c r="I55" s="40">
        <v>0</v>
      </c>
      <c r="J55" s="40">
        <v>0</v>
      </c>
      <c r="K55" s="41">
        <v>0</v>
      </c>
      <c r="L55" s="53">
        <f t="shared" si="0"/>
        <v>0</v>
      </c>
      <c r="M55" s="57">
        <v>0</v>
      </c>
      <c r="N55" s="41">
        <v>0</v>
      </c>
      <c r="O55" s="41">
        <v>0</v>
      </c>
      <c r="P55" s="53">
        <f t="shared" si="1"/>
        <v>0</v>
      </c>
    </row>
    <row r="56" spans="1:16" x14ac:dyDescent="0.3">
      <c r="A56" s="52"/>
      <c r="B56" s="40">
        <v>51</v>
      </c>
      <c r="C56" s="55">
        <v>606</v>
      </c>
      <c r="D56" s="55">
        <v>569.42537800000002</v>
      </c>
      <c r="E56" s="40">
        <v>10.781974</v>
      </c>
      <c r="F56" s="40">
        <v>523.48860300000001</v>
      </c>
      <c r="G56" s="40">
        <v>6.7132870000000002</v>
      </c>
      <c r="H56" s="56">
        <v>28.441533</v>
      </c>
      <c r="I56" s="40">
        <v>501</v>
      </c>
      <c r="J56" s="40">
        <v>27</v>
      </c>
      <c r="K56" s="41">
        <v>9</v>
      </c>
      <c r="L56" s="53">
        <f t="shared" si="0"/>
        <v>465</v>
      </c>
      <c r="M56" s="57">
        <v>472</v>
      </c>
      <c r="N56" s="41">
        <v>25</v>
      </c>
      <c r="O56" s="41">
        <v>9</v>
      </c>
      <c r="P56" s="53">
        <f t="shared" si="1"/>
        <v>438</v>
      </c>
    </row>
    <row r="57" spans="1:16" x14ac:dyDescent="0.3">
      <c r="A57" s="52"/>
      <c r="B57" s="40">
        <v>52</v>
      </c>
      <c r="C57" s="55">
        <v>191</v>
      </c>
      <c r="D57" s="55">
        <v>131.18679</v>
      </c>
      <c r="E57" s="40">
        <v>14.786707</v>
      </c>
      <c r="F57" s="40">
        <v>65.101421000000002</v>
      </c>
      <c r="G57" s="40">
        <v>4.5454540000000003</v>
      </c>
      <c r="H57" s="56">
        <v>46.753202999999999</v>
      </c>
      <c r="I57" s="40">
        <v>17</v>
      </c>
      <c r="J57" s="40">
        <v>0</v>
      </c>
      <c r="K57" s="41">
        <v>1</v>
      </c>
      <c r="L57" s="53">
        <f t="shared" si="0"/>
        <v>16</v>
      </c>
      <c r="M57" s="57">
        <v>16</v>
      </c>
      <c r="N57" s="41">
        <v>0</v>
      </c>
      <c r="O57" s="41">
        <v>1</v>
      </c>
      <c r="P57" s="53">
        <f t="shared" si="1"/>
        <v>15</v>
      </c>
    </row>
    <row r="58" spans="1:16" x14ac:dyDescent="0.3">
      <c r="A58" s="52"/>
      <c r="B58" s="40">
        <v>53</v>
      </c>
      <c r="C58" s="55">
        <v>876</v>
      </c>
      <c r="D58" s="55">
        <v>591.66241400000001</v>
      </c>
      <c r="E58" s="40">
        <v>0</v>
      </c>
      <c r="F58" s="40">
        <v>572.09720000000004</v>
      </c>
      <c r="G58" s="40">
        <v>0</v>
      </c>
      <c r="H58" s="56">
        <v>19.565217000000001</v>
      </c>
      <c r="I58" s="40">
        <v>703</v>
      </c>
      <c r="J58" s="40">
        <v>17</v>
      </c>
      <c r="K58" s="41">
        <v>27</v>
      </c>
      <c r="L58" s="53">
        <f t="shared" si="0"/>
        <v>659</v>
      </c>
      <c r="M58" s="57">
        <v>642</v>
      </c>
      <c r="N58" s="41">
        <v>12</v>
      </c>
      <c r="O58" s="41">
        <v>23</v>
      </c>
      <c r="P58" s="53">
        <f t="shared" si="1"/>
        <v>607</v>
      </c>
    </row>
    <row r="59" spans="1:16" x14ac:dyDescent="0.3">
      <c r="A59" s="52"/>
      <c r="B59" s="40">
        <v>54</v>
      </c>
      <c r="C59" s="55">
        <v>164</v>
      </c>
      <c r="D59" s="55">
        <v>144.99819600000001</v>
      </c>
      <c r="E59" s="40">
        <v>4.675332</v>
      </c>
      <c r="F59" s="40">
        <v>120.32287599999999</v>
      </c>
      <c r="G59" s="40">
        <v>4.6153849999999998</v>
      </c>
      <c r="H59" s="56">
        <v>15.384606</v>
      </c>
      <c r="I59" s="40">
        <v>142</v>
      </c>
      <c r="J59" s="40">
        <v>2</v>
      </c>
      <c r="K59" s="41">
        <v>3</v>
      </c>
      <c r="L59" s="53">
        <f t="shared" si="0"/>
        <v>137</v>
      </c>
      <c r="M59" s="57">
        <v>134</v>
      </c>
      <c r="N59" s="41">
        <v>2</v>
      </c>
      <c r="O59" s="41">
        <v>3</v>
      </c>
      <c r="P59" s="53">
        <f t="shared" si="1"/>
        <v>129</v>
      </c>
    </row>
    <row r="60" spans="1:16" x14ac:dyDescent="0.3">
      <c r="A60" s="52"/>
      <c r="B60" s="40">
        <v>55</v>
      </c>
      <c r="C60" s="55">
        <v>107</v>
      </c>
      <c r="D60" s="55">
        <v>69.065358000000003</v>
      </c>
      <c r="E60" s="40">
        <v>1.7796609999999999</v>
      </c>
      <c r="F60" s="40">
        <v>49.894392000000003</v>
      </c>
      <c r="G60" s="40">
        <v>0</v>
      </c>
      <c r="H60" s="56">
        <v>17.391304000000002</v>
      </c>
      <c r="I60" s="40">
        <v>61</v>
      </c>
      <c r="J60" s="40">
        <v>1</v>
      </c>
      <c r="K60" s="41">
        <v>2</v>
      </c>
      <c r="L60" s="53">
        <f t="shared" si="0"/>
        <v>58</v>
      </c>
      <c r="M60" s="57">
        <v>57</v>
      </c>
      <c r="N60" s="41">
        <v>1</v>
      </c>
      <c r="O60" s="41">
        <v>2</v>
      </c>
      <c r="P60" s="53">
        <f t="shared" si="1"/>
        <v>54</v>
      </c>
    </row>
    <row r="61" spans="1:16" x14ac:dyDescent="0.3">
      <c r="A61" s="52"/>
      <c r="B61" s="40">
        <v>56</v>
      </c>
      <c r="C61" s="55">
        <v>587</v>
      </c>
      <c r="D61" s="55">
        <v>481.45606900000001</v>
      </c>
      <c r="E61" s="40">
        <v>18.701329999999999</v>
      </c>
      <c r="F61" s="40">
        <v>411.985522</v>
      </c>
      <c r="G61" s="40">
        <v>4.6153849999999998</v>
      </c>
      <c r="H61" s="56">
        <v>46.153815999999999</v>
      </c>
      <c r="I61" s="40">
        <v>536</v>
      </c>
      <c r="J61" s="40">
        <v>14</v>
      </c>
      <c r="K61" s="41">
        <v>21</v>
      </c>
      <c r="L61" s="53">
        <f t="shared" si="0"/>
        <v>501</v>
      </c>
      <c r="M61" s="57">
        <v>482</v>
      </c>
      <c r="N61" s="41">
        <v>11</v>
      </c>
      <c r="O61" s="41">
        <v>14</v>
      </c>
      <c r="P61" s="53">
        <f t="shared" si="1"/>
        <v>457</v>
      </c>
    </row>
    <row r="62" spans="1:16" x14ac:dyDescent="0.3">
      <c r="A62" s="52"/>
      <c r="B62" s="40">
        <v>57</v>
      </c>
      <c r="C62" s="55">
        <v>1123</v>
      </c>
      <c r="D62" s="55">
        <v>890.98271599999998</v>
      </c>
      <c r="E62" s="40">
        <v>28.831216000000001</v>
      </c>
      <c r="F62" s="40">
        <v>742.15152999999998</v>
      </c>
      <c r="G62" s="40">
        <v>36.923076999999999</v>
      </c>
      <c r="H62" s="56">
        <v>83.076866999999993</v>
      </c>
      <c r="I62" s="40">
        <v>936</v>
      </c>
      <c r="J62" s="40">
        <v>29</v>
      </c>
      <c r="K62" s="41">
        <v>49</v>
      </c>
      <c r="L62" s="53">
        <f t="shared" si="0"/>
        <v>858</v>
      </c>
      <c r="M62" s="57">
        <v>862</v>
      </c>
      <c r="N62" s="41">
        <v>28</v>
      </c>
      <c r="O62" s="41">
        <v>39</v>
      </c>
      <c r="P62" s="53">
        <f t="shared" si="1"/>
        <v>795</v>
      </c>
    </row>
    <row r="63" spans="1:16" x14ac:dyDescent="0.3">
      <c r="A63" s="52"/>
      <c r="B63" s="40">
        <v>58</v>
      </c>
      <c r="C63" s="55">
        <v>488</v>
      </c>
      <c r="D63" s="55">
        <v>357.563129</v>
      </c>
      <c r="E63" s="40">
        <v>7.7922209999999996</v>
      </c>
      <c r="F63" s="40">
        <v>320.540144</v>
      </c>
      <c r="G63" s="40">
        <v>13.846154</v>
      </c>
      <c r="H63" s="56">
        <v>15.384605000000001</v>
      </c>
      <c r="I63" s="40">
        <v>388</v>
      </c>
      <c r="J63" s="40">
        <v>1</v>
      </c>
      <c r="K63" s="41">
        <v>14</v>
      </c>
      <c r="L63" s="53">
        <f t="shared" si="0"/>
        <v>373</v>
      </c>
      <c r="M63" s="57">
        <v>364</v>
      </c>
      <c r="N63" s="41">
        <v>1</v>
      </c>
      <c r="O63" s="41">
        <v>13</v>
      </c>
      <c r="P63" s="53">
        <f t="shared" si="1"/>
        <v>350</v>
      </c>
    </row>
    <row r="64" spans="1:16" x14ac:dyDescent="0.3">
      <c r="A64" s="52"/>
      <c r="B64" s="40">
        <v>59</v>
      </c>
      <c r="C64" s="55">
        <v>190</v>
      </c>
      <c r="D64" s="55">
        <v>113.670227</v>
      </c>
      <c r="E64" s="40">
        <v>0</v>
      </c>
      <c r="F64" s="40">
        <v>109.757183</v>
      </c>
      <c r="G64" s="40">
        <v>0</v>
      </c>
      <c r="H64" s="56">
        <v>3.9130440000000002</v>
      </c>
      <c r="I64" s="40">
        <v>162</v>
      </c>
      <c r="J64" s="40">
        <v>6</v>
      </c>
      <c r="K64" s="41">
        <v>3</v>
      </c>
      <c r="L64" s="53">
        <f t="shared" si="0"/>
        <v>153</v>
      </c>
      <c r="M64" s="57">
        <v>146</v>
      </c>
      <c r="N64" s="41">
        <v>6</v>
      </c>
      <c r="O64" s="41">
        <v>3</v>
      </c>
      <c r="P64" s="53">
        <f t="shared" si="1"/>
        <v>137</v>
      </c>
    </row>
    <row r="65" spans="1:16" x14ac:dyDescent="0.3">
      <c r="A65" s="52"/>
      <c r="B65" s="40">
        <v>60</v>
      </c>
      <c r="C65" s="55">
        <v>527</v>
      </c>
      <c r="D65" s="55">
        <v>399.31880100000001</v>
      </c>
      <c r="E65" s="40">
        <v>0</v>
      </c>
      <c r="F65" s="40">
        <v>387.57966900000002</v>
      </c>
      <c r="G65" s="40">
        <v>0</v>
      </c>
      <c r="H65" s="56">
        <v>11.739129999999999</v>
      </c>
      <c r="I65" s="40">
        <v>479</v>
      </c>
      <c r="J65" s="40">
        <v>17</v>
      </c>
      <c r="K65" s="41">
        <v>14</v>
      </c>
      <c r="L65" s="53">
        <f t="shared" si="0"/>
        <v>448</v>
      </c>
      <c r="M65" s="57">
        <v>438</v>
      </c>
      <c r="N65" s="41">
        <v>12</v>
      </c>
      <c r="O65" s="41">
        <v>12</v>
      </c>
      <c r="P65" s="53">
        <f t="shared" si="1"/>
        <v>414</v>
      </c>
    </row>
    <row r="66" spans="1:16" x14ac:dyDescent="0.3">
      <c r="A66" s="52"/>
      <c r="B66" s="40">
        <v>61</v>
      </c>
      <c r="C66" s="55">
        <v>403</v>
      </c>
      <c r="D66" s="55">
        <v>232.61262099999999</v>
      </c>
      <c r="E66" s="40">
        <v>6.610169</v>
      </c>
      <c r="F66" s="40">
        <v>192.66912300000001</v>
      </c>
      <c r="G66" s="40">
        <v>0</v>
      </c>
      <c r="H66" s="56">
        <v>33.333333000000003</v>
      </c>
      <c r="I66" s="40">
        <v>315</v>
      </c>
      <c r="J66" s="40">
        <v>13</v>
      </c>
      <c r="K66" s="41">
        <v>9</v>
      </c>
      <c r="L66" s="53">
        <f t="shared" si="0"/>
        <v>293</v>
      </c>
      <c r="M66" s="57">
        <v>292</v>
      </c>
      <c r="N66" s="41">
        <v>12</v>
      </c>
      <c r="O66" s="41">
        <v>8</v>
      </c>
      <c r="P66" s="53">
        <f t="shared" si="1"/>
        <v>272</v>
      </c>
    </row>
    <row r="67" spans="1:16" x14ac:dyDescent="0.3">
      <c r="A67" s="52"/>
      <c r="B67" s="40">
        <v>62</v>
      </c>
      <c r="C67" s="55">
        <v>0</v>
      </c>
      <c r="D67" s="55">
        <v>0</v>
      </c>
      <c r="E67" s="40">
        <v>0</v>
      </c>
      <c r="F67" s="40">
        <v>0</v>
      </c>
      <c r="G67" s="40">
        <v>0</v>
      </c>
      <c r="H67" s="56">
        <v>0</v>
      </c>
      <c r="I67" s="40">
        <v>0</v>
      </c>
      <c r="J67" s="40">
        <v>0</v>
      </c>
      <c r="K67" s="41">
        <v>0</v>
      </c>
      <c r="L67" s="53">
        <f t="shared" si="0"/>
        <v>0</v>
      </c>
      <c r="M67" s="57">
        <v>0</v>
      </c>
      <c r="N67" s="41">
        <v>0</v>
      </c>
      <c r="O67" s="41">
        <v>0</v>
      </c>
      <c r="P67" s="53">
        <f t="shared" si="1"/>
        <v>0</v>
      </c>
    </row>
    <row r="68" spans="1:16" x14ac:dyDescent="0.3">
      <c r="A68" s="52"/>
      <c r="B68" s="40">
        <v>63</v>
      </c>
      <c r="C68" s="55">
        <v>733</v>
      </c>
      <c r="D68" s="55">
        <v>534.83772899999997</v>
      </c>
      <c r="E68" s="40">
        <v>42.258156</v>
      </c>
      <c r="F68" s="40">
        <v>437.210893</v>
      </c>
      <c r="G68" s="40">
        <v>1.538462</v>
      </c>
      <c r="H68" s="56">
        <v>53.830216</v>
      </c>
      <c r="I68" s="40">
        <v>603</v>
      </c>
      <c r="J68" s="40">
        <v>31</v>
      </c>
      <c r="K68" s="41">
        <v>18</v>
      </c>
      <c r="L68" s="53">
        <f t="shared" si="0"/>
        <v>554</v>
      </c>
      <c r="M68" s="57">
        <v>535</v>
      </c>
      <c r="N68" s="41">
        <v>25</v>
      </c>
      <c r="O68" s="41">
        <v>15</v>
      </c>
      <c r="P68" s="53">
        <f t="shared" si="1"/>
        <v>495</v>
      </c>
    </row>
    <row r="69" spans="1:16" x14ac:dyDescent="0.3">
      <c r="A69" s="52"/>
      <c r="B69" s="40">
        <v>64</v>
      </c>
      <c r="C69" s="55">
        <v>850</v>
      </c>
      <c r="D69" s="55">
        <v>576.95501899999999</v>
      </c>
      <c r="E69" s="40">
        <v>89.468648000000002</v>
      </c>
      <c r="F69" s="40">
        <v>469.02175699999998</v>
      </c>
      <c r="G69" s="40">
        <v>5.2624930000000001</v>
      </c>
      <c r="H69" s="56">
        <v>11.94375</v>
      </c>
      <c r="I69" s="40">
        <v>624</v>
      </c>
      <c r="J69" s="40">
        <v>47</v>
      </c>
      <c r="K69" s="41">
        <v>14</v>
      </c>
      <c r="L69" s="53">
        <f t="shared" si="0"/>
        <v>563</v>
      </c>
      <c r="M69" s="57">
        <v>555</v>
      </c>
      <c r="N69" s="41">
        <v>37</v>
      </c>
      <c r="O69" s="41">
        <v>13</v>
      </c>
      <c r="P69" s="53">
        <f t="shared" si="1"/>
        <v>505</v>
      </c>
    </row>
    <row r="70" spans="1:16" x14ac:dyDescent="0.3">
      <c r="A70" s="52"/>
      <c r="B70" s="40">
        <v>65</v>
      </c>
      <c r="C70" s="55">
        <v>797</v>
      </c>
      <c r="D70" s="55">
        <v>262.71908999999999</v>
      </c>
      <c r="E70" s="40">
        <v>127.437027</v>
      </c>
      <c r="F70" s="40">
        <v>118.11144</v>
      </c>
      <c r="G70" s="40">
        <v>2.0454560000000002</v>
      </c>
      <c r="H70" s="56">
        <v>15.125159999999999</v>
      </c>
      <c r="I70" s="40">
        <v>194</v>
      </c>
      <c r="J70" s="40">
        <v>56</v>
      </c>
      <c r="K70" s="41">
        <v>8</v>
      </c>
      <c r="L70" s="53">
        <f t="shared" ref="L70:L87" si="2">I70-J70-K70</f>
        <v>130</v>
      </c>
      <c r="M70" s="57">
        <v>158</v>
      </c>
      <c r="N70" s="41">
        <v>42</v>
      </c>
      <c r="O70" s="41">
        <v>5</v>
      </c>
      <c r="P70" s="53">
        <f t="shared" si="1"/>
        <v>111</v>
      </c>
    </row>
    <row r="71" spans="1:16" x14ac:dyDescent="0.3">
      <c r="A71" s="52"/>
      <c r="B71" s="40">
        <v>66</v>
      </c>
      <c r="C71" s="55">
        <v>336</v>
      </c>
      <c r="D71" s="55">
        <v>256.81342799999999</v>
      </c>
      <c r="E71" s="40">
        <v>15.933851000000001</v>
      </c>
      <c r="F71" s="40">
        <v>224.60253399999999</v>
      </c>
      <c r="G71" s="40">
        <v>1.818182</v>
      </c>
      <c r="H71" s="56">
        <v>14.458862999999999</v>
      </c>
      <c r="I71" s="40">
        <v>267</v>
      </c>
      <c r="J71" s="40">
        <v>18</v>
      </c>
      <c r="K71" s="41">
        <v>6</v>
      </c>
      <c r="L71" s="53">
        <f t="shared" si="2"/>
        <v>243</v>
      </c>
      <c r="M71" s="57">
        <v>250</v>
      </c>
      <c r="N71" s="41">
        <v>15</v>
      </c>
      <c r="O71" s="41">
        <v>6</v>
      </c>
      <c r="P71" s="53">
        <f t="shared" si="1"/>
        <v>229</v>
      </c>
    </row>
    <row r="72" spans="1:16" x14ac:dyDescent="0.3">
      <c r="A72" s="52"/>
      <c r="B72" s="40">
        <v>67</v>
      </c>
      <c r="C72" s="55">
        <v>617</v>
      </c>
      <c r="D72" s="55">
        <v>407.30860999999999</v>
      </c>
      <c r="E72" s="40">
        <v>38.121625999999999</v>
      </c>
      <c r="F72" s="40">
        <v>333.64586400000002</v>
      </c>
      <c r="G72" s="40">
        <v>12.822673999999999</v>
      </c>
      <c r="H72" s="56">
        <v>15.218463</v>
      </c>
      <c r="I72" s="40">
        <v>367</v>
      </c>
      <c r="J72" s="40">
        <v>32</v>
      </c>
      <c r="K72" s="41">
        <v>5</v>
      </c>
      <c r="L72" s="53">
        <f t="shared" si="2"/>
        <v>330</v>
      </c>
      <c r="M72" s="57">
        <v>333</v>
      </c>
      <c r="N72" s="41">
        <v>26</v>
      </c>
      <c r="O72" s="41">
        <v>5</v>
      </c>
      <c r="P72" s="53">
        <f t="shared" si="1"/>
        <v>302</v>
      </c>
    </row>
    <row r="73" spans="1:16" x14ac:dyDescent="0.3">
      <c r="A73" s="52"/>
      <c r="B73" s="40">
        <v>68</v>
      </c>
      <c r="C73" s="55">
        <v>541</v>
      </c>
      <c r="D73" s="55">
        <v>525.20235400000001</v>
      </c>
      <c r="E73" s="40">
        <v>99.898934999999994</v>
      </c>
      <c r="F73" s="40">
        <v>308.45365900000002</v>
      </c>
      <c r="G73" s="40">
        <v>29.230772000000002</v>
      </c>
      <c r="H73" s="56">
        <v>87.618994000000001</v>
      </c>
      <c r="I73" s="40">
        <v>249</v>
      </c>
      <c r="J73" s="40">
        <v>7</v>
      </c>
      <c r="K73" s="41">
        <v>4</v>
      </c>
      <c r="L73" s="53">
        <f t="shared" si="2"/>
        <v>238</v>
      </c>
      <c r="M73" s="57">
        <v>218</v>
      </c>
      <c r="N73" s="41">
        <v>6</v>
      </c>
      <c r="O73" s="41">
        <v>4</v>
      </c>
      <c r="P73" s="53">
        <f t="shared" si="1"/>
        <v>208</v>
      </c>
    </row>
    <row r="74" spans="1:16" x14ac:dyDescent="0.3">
      <c r="A74" s="52"/>
      <c r="B74" s="40">
        <v>69</v>
      </c>
      <c r="C74" s="55">
        <v>908</v>
      </c>
      <c r="D74" s="55">
        <v>506.12751200000002</v>
      </c>
      <c r="E74" s="40">
        <v>80.077130999999994</v>
      </c>
      <c r="F74" s="40">
        <v>338.56236200000001</v>
      </c>
      <c r="G74" s="40">
        <v>14.618626000000001</v>
      </c>
      <c r="H74" s="56">
        <v>64.119393000000002</v>
      </c>
      <c r="I74" s="40">
        <v>456</v>
      </c>
      <c r="J74" s="40">
        <v>45</v>
      </c>
      <c r="K74" s="41">
        <v>20</v>
      </c>
      <c r="L74" s="53">
        <f t="shared" si="2"/>
        <v>391</v>
      </c>
      <c r="M74" s="57">
        <v>400</v>
      </c>
      <c r="N74" s="41">
        <v>32</v>
      </c>
      <c r="O74" s="41">
        <v>19</v>
      </c>
      <c r="P74" s="53">
        <f t="shared" si="1"/>
        <v>349</v>
      </c>
    </row>
    <row r="75" spans="1:16" x14ac:dyDescent="0.3">
      <c r="A75" s="52"/>
      <c r="B75" s="40">
        <v>70</v>
      </c>
      <c r="C75" s="55">
        <v>1201</v>
      </c>
      <c r="D75" s="55">
        <v>635.34289899999999</v>
      </c>
      <c r="E75" s="40">
        <v>62.271729999999998</v>
      </c>
      <c r="F75" s="40">
        <v>480.73956600000002</v>
      </c>
      <c r="G75" s="40">
        <v>30.635525999999999</v>
      </c>
      <c r="H75" s="56">
        <v>57.946083999999999</v>
      </c>
      <c r="I75" s="40">
        <v>650</v>
      </c>
      <c r="J75" s="40">
        <v>76</v>
      </c>
      <c r="K75" s="41">
        <v>22</v>
      </c>
      <c r="L75" s="53">
        <f t="shared" si="2"/>
        <v>552</v>
      </c>
      <c r="M75" s="57">
        <v>522</v>
      </c>
      <c r="N75" s="41">
        <v>54</v>
      </c>
      <c r="O75" s="41">
        <v>14</v>
      </c>
      <c r="P75" s="53">
        <f t="shared" si="1"/>
        <v>454</v>
      </c>
    </row>
    <row r="76" spans="1:16" x14ac:dyDescent="0.3">
      <c r="A76" s="52"/>
      <c r="B76" s="40">
        <v>71</v>
      </c>
      <c r="C76" s="55">
        <v>44</v>
      </c>
      <c r="D76" s="55">
        <v>29.278061000000001</v>
      </c>
      <c r="E76" s="40">
        <v>5.5327809999999999</v>
      </c>
      <c r="F76" s="40">
        <v>6.2802769999999999</v>
      </c>
      <c r="G76" s="40">
        <v>15.483871000000001</v>
      </c>
      <c r="H76" s="56">
        <v>1.9811319999999999</v>
      </c>
      <c r="I76" s="40">
        <v>16</v>
      </c>
      <c r="J76" s="40">
        <v>6</v>
      </c>
      <c r="K76" s="41">
        <v>0</v>
      </c>
      <c r="L76" s="53">
        <f t="shared" si="2"/>
        <v>10</v>
      </c>
      <c r="M76" s="57">
        <v>10</v>
      </c>
      <c r="N76" s="41">
        <v>4</v>
      </c>
      <c r="O76" s="41">
        <v>0</v>
      </c>
      <c r="P76" s="53">
        <f t="shared" si="1"/>
        <v>6</v>
      </c>
    </row>
    <row r="77" spans="1:16" x14ac:dyDescent="0.3">
      <c r="A77" s="52"/>
      <c r="B77" s="40">
        <v>72</v>
      </c>
      <c r="C77" s="55">
        <v>860</v>
      </c>
      <c r="D77" s="55">
        <v>137.97841500000001</v>
      </c>
      <c r="E77" s="40">
        <v>73.446014000000005</v>
      </c>
      <c r="F77" s="40">
        <v>28.936245</v>
      </c>
      <c r="G77" s="40">
        <v>12.148465</v>
      </c>
      <c r="H77" s="56">
        <v>19.790372999999999</v>
      </c>
      <c r="I77" s="40">
        <v>125</v>
      </c>
      <c r="J77" s="40">
        <v>56</v>
      </c>
      <c r="K77" s="41">
        <v>9</v>
      </c>
      <c r="L77" s="53">
        <f t="shared" si="2"/>
        <v>60</v>
      </c>
      <c r="M77" s="57">
        <v>87</v>
      </c>
      <c r="N77" s="41">
        <v>43</v>
      </c>
      <c r="O77" s="41">
        <v>8</v>
      </c>
      <c r="P77" s="53">
        <f t="shared" si="1"/>
        <v>36</v>
      </c>
    </row>
    <row r="78" spans="1:16" x14ac:dyDescent="0.3">
      <c r="A78" s="52"/>
      <c r="B78" s="40">
        <v>73</v>
      </c>
      <c r="C78" s="55">
        <v>2642</v>
      </c>
      <c r="D78" s="55">
        <v>433.35153000000003</v>
      </c>
      <c r="E78" s="40">
        <v>274.51065999999997</v>
      </c>
      <c r="F78" s="40">
        <v>78.840777000000003</v>
      </c>
      <c r="G78" s="40">
        <v>0</v>
      </c>
      <c r="H78" s="56">
        <v>80.000101000000001</v>
      </c>
      <c r="I78" s="40">
        <v>295</v>
      </c>
      <c r="J78" s="40">
        <v>187</v>
      </c>
      <c r="K78" s="41">
        <v>25</v>
      </c>
      <c r="L78" s="53">
        <f t="shared" si="2"/>
        <v>83</v>
      </c>
      <c r="M78" s="57">
        <v>213</v>
      </c>
      <c r="N78" s="41">
        <v>142</v>
      </c>
      <c r="O78" s="41">
        <v>18</v>
      </c>
      <c r="P78" s="53">
        <f t="shared" si="1"/>
        <v>53</v>
      </c>
    </row>
    <row r="79" spans="1:16" x14ac:dyDescent="0.3">
      <c r="A79" s="52"/>
      <c r="B79" s="40">
        <v>74</v>
      </c>
      <c r="C79" s="55">
        <v>685</v>
      </c>
      <c r="D79" s="55">
        <v>42.767108</v>
      </c>
      <c r="E79" s="40">
        <v>14.751287</v>
      </c>
      <c r="F79" s="40">
        <v>7.5389030000000004</v>
      </c>
      <c r="G79" s="40">
        <v>0</v>
      </c>
      <c r="H79" s="56">
        <v>17.143587</v>
      </c>
      <c r="I79" s="40">
        <v>142</v>
      </c>
      <c r="J79" s="40">
        <v>53</v>
      </c>
      <c r="K79" s="41">
        <v>28</v>
      </c>
      <c r="L79" s="53">
        <f t="shared" si="2"/>
        <v>61</v>
      </c>
      <c r="M79" s="57">
        <v>99</v>
      </c>
      <c r="N79" s="41">
        <v>35</v>
      </c>
      <c r="O79" s="41">
        <v>24</v>
      </c>
      <c r="P79" s="53">
        <f t="shared" si="1"/>
        <v>40</v>
      </c>
    </row>
    <row r="80" spans="1:16" x14ac:dyDescent="0.3">
      <c r="A80" s="52"/>
      <c r="B80" s="40">
        <v>75</v>
      </c>
      <c r="C80" s="55">
        <v>2184</v>
      </c>
      <c r="D80" s="55">
        <v>458.473589</v>
      </c>
      <c r="E80" s="40">
        <v>205.16541000000001</v>
      </c>
      <c r="F80" s="40">
        <v>201.21611100000001</v>
      </c>
      <c r="G80" s="40">
        <v>10.798635000000001</v>
      </c>
      <c r="H80" s="56">
        <v>38.583858999999997</v>
      </c>
      <c r="I80" s="40">
        <v>292</v>
      </c>
      <c r="J80" s="40">
        <v>137</v>
      </c>
      <c r="K80" s="41">
        <v>7</v>
      </c>
      <c r="L80" s="53">
        <f t="shared" si="2"/>
        <v>148</v>
      </c>
      <c r="M80" s="57">
        <v>229</v>
      </c>
      <c r="N80" s="41">
        <v>94</v>
      </c>
      <c r="O80" s="41">
        <v>5</v>
      </c>
      <c r="P80" s="53">
        <f t="shared" si="1"/>
        <v>130</v>
      </c>
    </row>
    <row r="81" spans="1:16" x14ac:dyDescent="0.3">
      <c r="A81" s="52"/>
      <c r="B81" s="40">
        <v>76</v>
      </c>
      <c r="C81" s="55">
        <v>2928</v>
      </c>
      <c r="D81" s="55">
        <v>1082.041003</v>
      </c>
      <c r="E81" s="40">
        <v>470.88577600000002</v>
      </c>
      <c r="F81" s="40">
        <v>354.08326199999999</v>
      </c>
      <c r="G81" s="40">
        <v>24.485105000000001</v>
      </c>
      <c r="H81" s="56">
        <v>231.729737</v>
      </c>
      <c r="I81" s="40">
        <v>859</v>
      </c>
      <c r="J81" s="40">
        <v>297</v>
      </c>
      <c r="K81" s="41">
        <v>192</v>
      </c>
      <c r="L81" s="53">
        <f t="shared" si="2"/>
        <v>370</v>
      </c>
      <c r="M81" s="57">
        <v>696</v>
      </c>
      <c r="N81" s="41">
        <v>228</v>
      </c>
      <c r="O81" s="41">
        <v>158</v>
      </c>
      <c r="P81" s="53">
        <f t="shared" si="1"/>
        <v>310</v>
      </c>
    </row>
    <row r="82" spans="1:16" x14ac:dyDescent="0.3">
      <c r="A82" s="52"/>
      <c r="B82" s="40">
        <v>77</v>
      </c>
      <c r="C82" s="55">
        <v>235</v>
      </c>
      <c r="D82" s="55">
        <v>223.29320000000001</v>
      </c>
      <c r="E82" s="40">
        <v>19.410418</v>
      </c>
      <c r="F82" s="40">
        <v>203.87273999999999</v>
      </c>
      <c r="G82" s="40">
        <v>0</v>
      </c>
      <c r="H82" s="56">
        <v>1.0038E-2</v>
      </c>
      <c r="I82" s="40">
        <v>194</v>
      </c>
      <c r="J82" s="40">
        <v>14</v>
      </c>
      <c r="K82" s="41">
        <v>3</v>
      </c>
      <c r="L82" s="53">
        <f t="shared" si="2"/>
        <v>177</v>
      </c>
      <c r="M82" s="57">
        <v>175</v>
      </c>
      <c r="N82" s="41">
        <v>12</v>
      </c>
      <c r="O82" s="41">
        <v>2</v>
      </c>
      <c r="P82" s="53">
        <f t="shared" si="1"/>
        <v>161</v>
      </c>
    </row>
    <row r="83" spans="1:16" x14ac:dyDescent="0.3">
      <c r="A83" s="52"/>
      <c r="B83" s="40">
        <v>78</v>
      </c>
      <c r="C83" s="55">
        <v>58</v>
      </c>
      <c r="D83" s="55">
        <v>17.5838</v>
      </c>
      <c r="E83" s="40">
        <v>0.68610599999999999</v>
      </c>
      <c r="F83" s="40">
        <v>13.707096</v>
      </c>
      <c r="G83" s="40">
        <v>0</v>
      </c>
      <c r="H83" s="56">
        <v>2.8572649999999999</v>
      </c>
      <c r="I83" s="40">
        <v>23</v>
      </c>
      <c r="J83" s="40">
        <v>0</v>
      </c>
      <c r="K83" s="41">
        <v>0</v>
      </c>
      <c r="L83" s="53">
        <f t="shared" si="2"/>
        <v>23</v>
      </c>
      <c r="M83" s="57">
        <v>17</v>
      </c>
      <c r="N83" s="41">
        <v>0</v>
      </c>
      <c r="O83" s="41">
        <v>0</v>
      </c>
      <c r="P83" s="53">
        <f t="shared" si="1"/>
        <v>17</v>
      </c>
    </row>
    <row r="84" spans="1:16" x14ac:dyDescent="0.3">
      <c r="A84" s="52"/>
      <c r="B84" s="40">
        <v>79</v>
      </c>
      <c r="C84" s="55">
        <v>39</v>
      </c>
      <c r="D84" s="55">
        <v>15.352247999999999</v>
      </c>
      <c r="E84" s="40">
        <v>0.27444299999999999</v>
      </c>
      <c r="F84" s="40">
        <v>15.077806000000001</v>
      </c>
      <c r="G84" s="40">
        <v>0</v>
      </c>
      <c r="H84" s="56">
        <v>0</v>
      </c>
      <c r="I84" s="40">
        <v>68</v>
      </c>
      <c r="J84" s="40">
        <v>3</v>
      </c>
      <c r="K84" s="41">
        <v>3</v>
      </c>
      <c r="L84" s="53">
        <f t="shared" si="2"/>
        <v>62</v>
      </c>
      <c r="M84" s="57">
        <v>39</v>
      </c>
      <c r="N84" s="41">
        <v>1</v>
      </c>
      <c r="O84" s="41">
        <v>1</v>
      </c>
      <c r="P84" s="53">
        <f t="shared" si="1"/>
        <v>37</v>
      </c>
    </row>
    <row r="85" spans="1:16" x14ac:dyDescent="0.3">
      <c r="A85" s="52"/>
      <c r="B85" s="40">
        <v>80</v>
      </c>
      <c r="C85" s="55">
        <v>687</v>
      </c>
      <c r="D85" s="55">
        <v>368.21958799999999</v>
      </c>
      <c r="E85" s="40">
        <v>174.65896000000001</v>
      </c>
      <c r="F85" s="40">
        <v>123.440274</v>
      </c>
      <c r="G85" s="40">
        <v>26</v>
      </c>
      <c r="H85" s="56">
        <v>39.414476000000001</v>
      </c>
      <c r="I85" s="40">
        <v>222</v>
      </c>
      <c r="J85" s="40">
        <v>77</v>
      </c>
      <c r="K85" s="41">
        <v>7</v>
      </c>
      <c r="L85" s="53">
        <f t="shared" si="2"/>
        <v>138</v>
      </c>
      <c r="M85" s="57">
        <v>168</v>
      </c>
      <c r="N85" s="41">
        <v>52</v>
      </c>
      <c r="O85" s="41">
        <v>6</v>
      </c>
      <c r="P85" s="53">
        <f t="shared" si="1"/>
        <v>110</v>
      </c>
    </row>
    <row r="86" spans="1:16" x14ac:dyDescent="0.3">
      <c r="A86" s="52"/>
      <c r="B86" s="40">
        <v>81</v>
      </c>
      <c r="C86" s="55">
        <v>800</v>
      </c>
      <c r="D86" s="55">
        <v>541.82517700000005</v>
      </c>
      <c r="E86" s="40">
        <v>92.467798000000002</v>
      </c>
      <c r="F86" s="40">
        <v>375.76038299999999</v>
      </c>
      <c r="G86" s="40">
        <v>21.729728999999999</v>
      </c>
      <c r="H86" s="56">
        <v>50.690787999999998</v>
      </c>
      <c r="I86" s="40">
        <v>445</v>
      </c>
      <c r="J86" s="40">
        <v>45</v>
      </c>
      <c r="K86" s="41">
        <v>23</v>
      </c>
      <c r="L86" s="53">
        <f t="shared" si="2"/>
        <v>377</v>
      </c>
      <c r="M86" s="57">
        <v>372</v>
      </c>
      <c r="N86" s="41">
        <v>30</v>
      </c>
      <c r="O86" s="41">
        <v>19</v>
      </c>
      <c r="P86" s="53">
        <f t="shared" si="1"/>
        <v>323</v>
      </c>
    </row>
    <row r="87" spans="1:16" x14ac:dyDescent="0.3">
      <c r="A87" s="52"/>
      <c r="B87" s="40">
        <v>82</v>
      </c>
      <c r="C87" s="55">
        <v>753</v>
      </c>
      <c r="D87" s="55">
        <v>388.79455799999999</v>
      </c>
      <c r="E87" s="40">
        <v>154.32346699999999</v>
      </c>
      <c r="F87" s="40">
        <v>177.64254800000001</v>
      </c>
      <c r="G87" s="40">
        <v>13.783784000000001</v>
      </c>
      <c r="H87" s="56">
        <v>43.04477</v>
      </c>
      <c r="I87" s="40">
        <v>252</v>
      </c>
      <c r="J87" s="40">
        <v>53</v>
      </c>
      <c r="K87" s="41">
        <v>12</v>
      </c>
      <c r="L87" s="53">
        <f t="shared" si="2"/>
        <v>187</v>
      </c>
      <c r="M87" s="57">
        <v>211</v>
      </c>
      <c r="N87" s="41">
        <v>39</v>
      </c>
      <c r="O87" s="41">
        <v>12</v>
      </c>
      <c r="P87" s="53">
        <f t="shared" si="1"/>
        <v>160</v>
      </c>
    </row>
    <row r="89" spans="1:16" x14ac:dyDescent="0.3">
      <c r="B89" s="41"/>
      <c r="C89" s="41">
        <f>SUM(C6:C88)</f>
        <v>61333</v>
      </c>
      <c r="D89" s="41">
        <f>SUM(D6:D88)</f>
        <v>36402.881793</v>
      </c>
      <c r="E89" s="41">
        <f>SUM(E6:E88)</f>
        <v>4542.0707499999999</v>
      </c>
      <c r="F89" s="41">
        <f>SUM(F6:F88)</f>
        <v>27464.877800999991</v>
      </c>
      <c r="G89" s="41">
        <f>SUM(G6:G88)</f>
        <v>938.27933899999982</v>
      </c>
      <c r="H89" s="41">
        <f>SUM(H6:H88)</f>
        <v>2944.5797329999991</v>
      </c>
      <c r="I89" s="41">
        <f>SUM(I6:I88)</f>
        <v>33934</v>
      </c>
      <c r="J89" s="41">
        <f>SUM(J6:J88)</f>
        <v>3268</v>
      </c>
      <c r="K89" s="41">
        <f>SUM(K6:K88)</f>
        <v>1504</v>
      </c>
      <c r="L89" s="41">
        <f>SUM(L6:L88)</f>
        <v>29162</v>
      </c>
      <c r="M89" s="41">
        <f>SUM(M6:M88)</f>
        <v>29766</v>
      </c>
      <c r="N89" s="41">
        <f>SUM(N6:N88)</f>
        <v>2574</v>
      </c>
      <c r="O89" s="41">
        <f>SUM(O6:O88)</f>
        <v>1278</v>
      </c>
      <c r="P89" s="41">
        <f>SUM(P6:P88)</f>
        <v>25914</v>
      </c>
    </row>
  </sheetData>
  <sheetProtection sheet="1" selectLockedCells="1"/>
  <protectedRanges>
    <protectedRange sqref="A6:A87" name="Range1"/>
  </protectedRanges>
  <mergeCells count="4">
    <mergeCell ref="D4:H4"/>
    <mergeCell ref="M4:P4"/>
    <mergeCell ref="I4:L4"/>
    <mergeCell ref="A1:L1"/>
  </mergeCells>
  <phoneticPr fontId="2" type="noConversion"/>
  <printOptions gridLines="1"/>
  <pageMargins left="0.5" right="0.5" top="0.8" bottom="0.5" header="0.5" footer="0.5"/>
  <pageSetup scale="89" fitToHeight="2" orientation="landscape" r:id="rId1"/>
  <headerFooter alignWithMargins="0">
    <oddHeader>&amp;L&amp;"Garamond,Bold"&amp;16NDC&amp;C&amp;"Garamond,Bold"&amp;14Population Unit Data&amp;R&amp;"Garamond,Regular"Page 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0"/>
  <sheetViews>
    <sheetView zoomScaleNormal="100" workbookViewId="0">
      <selection activeCell="C6" sqref="C6:H6"/>
    </sheetView>
  </sheetViews>
  <sheetFormatPr defaultColWidth="9.08984375" defaultRowHeight="13" x14ac:dyDescent="0.3"/>
  <cols>
    <col min="1" max="1" width="11.54296875" style="46" customWidth="1"/>
    <col min="2" max="2" width="13.6328125" style="46" customWidth="1"/>
    <col min="3" max="3" width="7.08984375" style="46" customWidth="1"/>
    <col min="4" max="5" width="7.08984375" style="46" bestFit="1" customWidth="1"/>
    <col min="6" max="6" width="7.08984375" style="46" customWidth="1"/>
    <col min="7" max="7" width="13.453125" style="46" bestFit="1" customWidth="1"/>
    <col min="8" max="8" width="9" style="46" customWidth="1"/>
    <col min="9" max="9" width="8" style="46" customWidth="1"/>
    <col min="10" max="10" width="8" style="46" bestFit="1" customWidth="1"/>
    <col min="11" max="12" width="8" style="46" customWidth="1"/>
    <col min="13" max="13" width="13.08984375" style="46" customWidth="1"/>
    <col min="14" max="15" width="8" style="46" bestFit="1" customWidth="1"/>
    <col min="16" max="16" width="8" style="46" customWidth="1"/>
    <col min="17" max="17" width="10.08984375" style="46" bestFit="1" customWidth="1"/>
    <col min="18" max="18" width="6.453125" style="46" bestFit="1" customWidth="1"/>
    <col min="19" max="19" width="9.08984375" style="46" bestFit="1" customWidth="1"/>
    <col min="20" max="20" width="7.453125" style="46" bestFit="1" customWidth="1"/>
    <col min="21" max="21" width="6.90625" style="46" bestFit="1" customWidth="1"/>
    <col min="22" max="22" width="5.453125" style="46" bestFit="1" customWidth="1"/>
    <col min="23" max="16384" width="9.08984375" style="46"/>
  </cols>
  <sheetData>
    <row r="1" spans="1:16" s="49" customFormat="1" ht="14.5" x14ac:dyDescent="0.35">
      <c r="A1" s="48" t="s">
        <v>33</v>
      </c>
      <c r="B1" s="48"/>
      <c r="F1" s="50" t="s">
        <v>34</v>
      </c>
      <c r="G1" s="67">
        <f>H8/4</f>
        <v>15333.25</v>
      </c>
    </row>
    <row r="2" spans="1:16" s="49" customFormat="1" ht="14.5" x14ac:dyDescent="0.35">
      <c r="A2" s="48" t="s">
        <v>53</v>
      </c>
      <c r="B2" s="48"/>
    </row>
    <row r="3" spans="1:16" s="49" customFormat="1" ht="14.5" x14ac:dyDescent="0.35">
      <c r="A3" s="77" t="s">
        <v>35</v>
      </c>
      <c r="B3" s="77"/>
      <c r="C3" s="77"/>
      <c r="D3" s="77"/>
      <c r="E3" s="77"/>
      <c r="F3" s="77"/>
    </row>
    <row r="4" spans="1:16" s="49" customFormat="1" ht="14.5" x14ac:dyDescent="0.35">
      <c r="A4" s="77"/>
      <c r="B4" s="77"/>
      <c r="C4" s="77"/>
      <c r="D4" s="77"/>
      <c r="E4" s="77"/>
      <c r="F4" s="77"/>
    </row>
    <row r="5" spans="1:16" ht="13.5" thickBot="1" x14ac:dyDescent="0.35">
      <c r="A5" s="47"/>
      <c r="B5" s="47"/>
      <c r="C5" s="47"/>
      <c r="D5" s="47"/>
      <c r="E5" s="47"/>
      <c r="F5" s="47"/>
    </row>
    <row r="6" spans="1:16" ht="13.5" thickBot="1" x14ac:dyDescent="0.35">
      <c r="C6" s="82" t="s">
        <v>36</v>
      </c>
      <c r="D6" s="83"/>
      <c r="E6" s="83"/>
      <c r="F6" s="83"/>
      <c r="G6" s="83"/>
      <c r="H6" s="84"/>
      <c r="I6" s="82" t="s">
        <v>37</v>
      </c>
      <c r="J6" s="83"/>
      <c r="K6" s="83"/>
      <c r="L6" s="83"/>
      <c r="M6" s="83"/>
      <c r="N6" s="84"/>
    </row>
    <row r="7" spans="1:16" ht="13.5" thickBot="1" x14ac:dyDescent="0.35">
      <c r="A7" s="6" t="s">
        <v>38</v>
      </c>
      <c r="B7" s="6" t="s">
        <v>39</v>
      </c>
      <c r="C7" s="28">
        <v>1</v>
      </c>
      <c r="D7" s="29">
        <v>2</v>
      </c>
      <c r="E7" s="29">
        <v>3</v>
      </c>
      <c r="F7" s="29">
        <v>4</v>
      </c>
      <c r="G7" s="30" t="s">
        <v>40</v>
      </c>
      <c r="H7" s="30" t="s">
        <v>0</v>
      </c>
      <c r="I7" s="28">
        <f>C7</f>
        <v>1</v>
      </c>
      <c r="J7" s="29">
        <f>D7</f>
        <v>2</v>
      </c>
      <c r="K7" s="29">
        <f>E7</f>
        <v>3</v>
      </c>
      <c r="L7" s="29">
        <f>F7</f>
        <v>4</v>
      </c>
      <c r="M7" s="30" t="s">
        <v>40</v>
      </c>
      <c r="N7" s="30" t="s">
        <v>0</v>
      </c>
    </row>
    <row r="8" spans="1:16" ht="12.75" customHeight="1" x14ac:dyDescent="0.3">
      <c r="A8" s="85" t="s">
        <v>41</v>
      </c>
      <c r="B8" s="31" t="s">
        <v>42</v>
      </c>
      <c r="C8" s="8">
        <f>SUMIF(Asignación!$A$6:$A$87,"=1",Asignación!$C$6:$C$87)</f>
        <v>0</v>
      </c>
      <c r="D8" s="9">
        <f>SUMIF(Asignación!$A$6:$A$87,"=2",Asignación!$C$6:$C$87)</f>
        <v>0</v>
      </c>
      <c r="E8" s="9">
        <f>SUMIF(Asignación!$A$6:$A$87,"=3",Asignación!$C$6:$C$87)</f>
        <v>0</v>
      </c>
      <c r="F8" s="9">
        <f>SUMIF(Asignación!$A$6:$A$87,"=4",Asignación!$C$6:$C$87)</f>
        <v>0</v>
      </c>
      <c r="G8" s="10">
        <f>H8-SUM(C8:F8)</f>
        <v>61333</v>
      </c>
      <c r="H8" s="10">
        <f>Asignación!C89</f>
        <v>61333</v>
      </c>
      <c r="I8" s="11"/>
      <c r="J8" s="12"/>
      <c r="K8" s="12"/>
      <c r="L8" s="12"/>
      <c r="M8" s="43"/>
      <c r="N8" s="13"/>
      <c r="P8" s="7"/>
    </row>
    <row r="9" spans="1:16" ht="26.5" thickBot="1" x14ac:dyDescent="0.35">
      <c r="A9" s="86"/>
      <c r="B9" s="32" t="s">
        <v>43</v>
      </c>
      <c r="C9" s="14">
        <f>C8-$G$1</f>
        <v>-15333.25</v>
      </c>
      <c r="D9" s="15">
        <f>D8-$G$1</f>
        <v>-15333.25</v>
      </c>
      <c r="E9" s="15">
        <f>E8-$G$1</f>
        <v>-15333.25</v>
      </c>
      <c r="F9" s="15">
        <f>F8-$G$1</f>
        <v>-15333.25</v>
      </c>
      <c r="G9" s="16"/>
      <c r="H9" s="16">
        <f>MAX(C9:F9)-MIN(C9:F9)</f>
        <v>0</v>
      </c>
      <c r="I9" s="65">
        <f>C9/$G$1</f>
        <v>-1</v>
      </c>
      <c r="J9" s="66">
        <f>D9/$G$1</f>
        <v>-1</v>
      </c>
      <c r="K9" s="66">
        <f>E9/$G$1</f>
        <v>-1</v>
      </c>
      <c r="L9" s="66">
        <f>F9/$G$1</f>
        <v>-1</v>
      </c>
      <c r="M9" s="44"/>
      <c r="N9" s="27">
        <f>H9/$G$1</f>
        <v>0</v>
      </c>
      <c r="P9" s="7"/>
    </row>
    <row r="10" spans="1:16" ht="13.25" customHeight="1" x14ac:dyDescent="0.3">
      <c r="A10" s="79" t="s">
        <v>25</v>
      </c>
      <c r="B10" s="31" t="s">
        <v>44</v>
      </c>
      <c r="C10" s="8">
        <f>SUMIF(Asignación!$A$6:$A$87,"=1",Asignación!$D$6:$D$87)</f>
        <v>0</v>
      </c>
      <c r="D10" s="9">
        <f>SUMIF(Asignación!$A$6:$A$87,"=2",Asignación!$D$6:$D$87)</f>
        <v>0</v>
      </c>
      <c r="E10" s="9">
        <f>SUMIF(Asignación!$A$6:$A$87,"=3",Asignación!$D$6:$D$87)</f>
        <v>0</v>
      </c>
      <c r="F10" s="9">
        <f>SUMIF(Asignación!$A$6:$A$87,"=4",Asignación!$D$6:$D$87)</f>
        <v>0</v>
      </c>
      <c r="G10" s="10">
        <f t="shared" ref="G10:G22" si="0">H10-SUM(C10:F10)</f>
        <v>91240.230353000006</v>
      </c>
      <c r="H10" s="10">
        <v>91240.230353000006</v>
      </c>
      <c r="I10" s="11"/>
      <c r="J10" s="12"/>
      <c r="K10" s="12"/>
      <c r="L10" s="12"/>
      <c r="M10" s="45"/>
      <c r="N10" s="26"/>
      <c r="P10" s="7"/>
    </row>
    <row r="11" spans="1:16" x14ac:dyDescent="0.3">
      <c r="A11" s="80"/>
      <c r="B11" s="33" t="s">
        <v>45</v>
      </c>
      <c r="C11" s="14">
        <f>SUMIF(Asignación!$A$6:$A$87,"=1",Asignación!$E$6:$E$87)</f>
        <v>0</v>
      </c>
      <c r="D11" s="15">
        <f>SUMIF(Asignación!$A$6:$A$87,"=2",Asignación!$E$6:$E$87)</f>
        <v>0</v>
      </c>
      <c r="E11" s="15">
        <f>SUMIF(Asignación!$A$6:$A$87,"=3",Asignación!$E$6:$E$87)</f>
        <v>0</v>
      </c>
      <c r="F11" s="15">
        <f>SUMIF(Asignación!$A$6:$A$87,"=4",Asignación!$E$6:$E$87)</f>
        <v>0</v>
      </c>
      <c r="G11" s="16">
        <f t="shared" si="0"/>
        <v>18677.808722000002</v>
      </c>
      <c r="H11" s="16">
        <v>18677.808722000002</v>
      </c>
      <c r="I11" s="17" t="e">
        <f t="shared" ref="I11:L14" si="1">C11/C$10</f>
        <v>#DIV/0!</v>
      </c>
      <c r="J11" s="18" t="e">
        <f t="shared" si="1"/>
        <v>#DIV/0!</v>
      </c>
      <c r="K11" s="18" t="e">
        <f t="shared" si="1"/>
        <v>#DIV/0!</v>
      </c>
      <c r="L11" s="18" t="e">
        <f t="shared" si="1"/>
        <v>#DIV/0!</v>
      </c>
      <c r="M11" s="44">
        <f>IF(G11&gt;0,G11/G$8,"")</f>
        <v>0.30453114509317986</v>
      </c>
      <c r="N11" s="19">
        <f>H11/H$10</f>
        <v>0.20471023198579497</v>
      </c>
      <c r="P11" s="7"/>
    </row>
    <row r="12" spans="1:16" x14ac:dyDescent="0.3">
      <c r="A12" s="80"/>
      <c r="B12" s="33" t="s">
        <v>46</v>
      </c>
      <c r="C12" s="14">
        <f>SUMIF(Asignación!$A$6:$A$87,"=1",Asignación!$F$6:$F$87)</f>
        <v>0</v>
      </c>
      <c r="D12" s="15">
        <f>SUMIF(Asignación!$A$6:$A$87,"=2",Asignación!$F$6:$F$87)</f>
        <v>0</v>
      </c>
      <c r="E12" s="15">
        <f>SUMIF(Asignación!$A$6:$A$87,"=3",Asignación!$F$6:$F$87)</f>
        <v>0</v>
      </c>
      <c r="F12" s="15">
        <f>SUMIF(Asignación!$A$6:$A$87,"=4",Asignación!$F$6:$F$87)</f>
        <v>0</v>
      </c>
      <c r="G12" s="16">
        <f t="shared" si="0"/>
        <v>60845.258615000006</v>
      </c>
      <c r="H12" s="16">
        <v>60845.258615000006</v>
      </c>
      <c r="I12" s="17" t="e">
        <f t="shared" si="1"/>
        <v>#DIV/0!</v>
      </c>
      <c r="J12" s="18" t="e">
        <f t="shared" si="1"/>
        <v>#DIV/0!</v>
      </c>
      <c r="K12" s="18" t="e">
        <f t="shared" si="1"/>
        <v>#DIV/0!</v>
      </c>
      <c r="L12" s="18" t="e">
        <f t="shared" si="1"/>
        <v>#DIV/0!</v>
      </c>
      <c r="M12" s="44">
        <f>IF(G12&gt;0,G12/G$8,"")</f>
        <v>0.9920476515904979</v>
      </c>
      <c r="N12" s="19">
        <f>H12/H$10</f>
        <v>0.66686875273763924</v>
      </c>
      <c r="P12" s="7"/>
    </row>
    <row r="13" spans="1:16" x14ac:dyDescent="0.3">
      <c r="A13" s="80"/>
      <c r="B13" s="33" t="s">
        <v>47</v>
      </c>
      <c r="C13" s="14">
        <f>SUMIF(Asignación!$A$6:$A$87,"=1",Asignación!$G$6:$G$87)</f>
        <v>0</v>
      </c>
      <c r="D13" s="15">
        <f>SUMIF(Asignación!$A$6:$A$87,"=2",Asignación!$G$6:$G$87)</f>
        <v>0</v>
      </c>
      <c r="E13" s="15">
        <f>SUMIF(Asignación!$A$6:$A$87,"=3",Asignación!$G$6:$G$87)</f>
        <v>0</v>
      </c>
      <c r="F13" s="15">
        <f>SUMIF(Asignación!$A$6:$A$87,"=4",Asignación!$G$6:$G$87)</f>
        <v>0</v>
      </c>
      <c r="G13" s="16">
        <f t="shared" si="0"/>
        <v>1421.4583240000002</v>
      </c>
      <c r="H13" s="16">
        <v>1421.4583240000002</v>
      </c>
      <c r="I13" s="17" t="e">
        <f t="shared" si="1"/>
        <v>#DIV/0!</v>
      </c>
      <c r="J13" s="18" t="e">
        <f t="shared" si="1"/>
        <v>#DIV/0!</v>
      </c>
      <c r="K13" s="18" t="e">
        <f t="shared" si="1"/>
        <v>#DIV/0!</v>
      </c>
      <c r="L13" s="18" t="e">
        <f t="shared" si="1"/>
        <v>#DIV/0!</v>
      </c>
      <c r="M13" s="44">
        <f>IF(G13&gt;0,G13/G$8,"")</f>
        <v>2.3176076891722242E-2</v>
      </c>
      <c r="N13" s="19">
        <f>H13/H$10</f>
        <v>1.5579293459699843E-2</v>
      </c>
      <c r="P13" s="7"/>
    </row>
    <row r="14" spans="1:16" ht="13.5" thickBot="1" x14ac:dyDescent="0.35">
      <c r="A14" s="80"/>
      <c r="B14" s="69" t="s">
        <v>31</v>
      </c>
      <c r="C14" s="14">
        <f>SUMIF(Asignación!$A$6:$A$87,"=1",Asignación!$H$6:$H$87)</f>
        <v>0</v>
      </c>
      <c r="D14" s="15">
        <f>SUMIF(Asignación!$A$6:$A$87,"=2",Asignación!$H$6:$H$87)</f>
        <v>0</v>
      </c>
      <c r="E14" s="15">
        <f>SUMIF(Asignación!$A$6:$A$87,"=3",Asignación!$H$6:$H$87)</f>
        <v>0</v>
      </c>
      <c r="F14" s="15">
        <f>SUMIF(Asignación!$A$6:$A$87,"=4",Asignación!$H$6:$H$87)</f>
        <v>0</v>
      </c>
      <c r="G14" s="16">
        <f t="shared" si="0"/>
        <v>9271.2691379999997</v>
      </c>
      <c r="H14" s="16">
        <v>9271.2691379999997</v>
      </c>
      <c r="I14" s="17" t="e">
        <f t="shared" si="1"/>
        <v>#DIV/0!</v>
      </c>
      <c r="J14" s="18" t="e">
        <f t="shared" si="1"/>
        <v>#DIV/0!</v>
      </c>
      <c r="K14" s="18" t="e">
        <f t="shared" si="1"/>
        <v>#DIV/0!</v>
      </c>
      <c r="L14" s="18" t="e">
        <f t="shared" si="1"/>
        <v>#DIV/0!</v>
      </c>
      <c r="M14" s="35">
        <f>IF(G14&gt;0,G14/G$8,"")</f>
        <v>0.15116281835227366</v>
      </c>
      <c r="N14" s="19">
        <f>H14/H$10</f>
        <v>0.10161382870396445</v>
      </c>
      <c r="P14" s="7"/>
    </row>
    <row r="15" spans="1:16" ht="13.25" customHeight="1" x14ac:dyDescent="0.3">
      <c r="A15" s="79" t="s">
        <v>48</v>
      </c>
      <c r="B15" s="31" t="s">
        <v>0</v>
      </c>
      <c r="C15" s="8">
        <f>SUMIF(Asignación!$A$6:$A$87,"=1",Asignación!$I$6:$I$87)</f>
        <v>0</v>
      </c>
      <c r="D15" s="9">
        <f>SUMIF(Asignación!$A$6:$A$87,"=2",Asignación!$I$6:$I$87)</f>
        <v>0</v>
      </c>
      <c r="E15" s="9">
        <f>SUMIF(Asignación!$A$6:$A$87,"=3",Asignación!$I$6:$I$87)</f>
        <v>0</v>
      </c>
      <c r="F15" s="9">
        <f>SUMIF(Asignación!$A$6:$A$87,"=4",Asignación!$I$6:$I$87)</f>
        <v>0</v>
      </c>
      <c r="G15" s="10">
        <f t="shared" si="0"/>
        <v>82479</v>
      </c>
      <c r="H15" s="10">
        <v>82479</v>
      </c>
      <c r="I15" s="11"/>
      <c r="J15" s="12"/>
      <c r="K15" s="12"/>
      <c r="L15" s="12"/>
      <c r="M15" s="44"/>
      <c r="N15" s="26"/>
      <c r="P15" s="7"/>
    </row>
    <row r="16" spans="1:16" x14ac:dyDescent="0.3">
      <c r="A16" s="80"/>
      <c r="B16" s="33" t="s">
        <v>2</v>
      </c>
      <c r="C16" s="14">
        <f>SUMIF(Asignación!$A$6:$A$87,"=1",Asignación!$J$6:$J$87)</f>
        <v>0</v>
      </c>
      <c r="D16" s="15">
        <f>SUMIF(Asignación!$A$6:$A$87,"=2",Asignación!$J$6:$J$87)</f>
        <v>0</v>
      </c>
      <c r="E16" s="15">
        <f>SUMIF(Asignación!$A$6:$A$87,"=3",Asignación!$J$6:$J$87)</f>
        <v>0</v>
      </c>
      <c r="F16" s="15">
        <f>SUMIF(Asignación!$A$6:$A$87,"=4",Asignación!$J$6:$J$87)</f>
        <v>0</v>
      </c>
      <c r="G16" s="16">
        <f t="shared" si="0"/>
        <v>16042</v>
      </c>
      <c r="H16" s="16">
        <v>16042</v>
      </c>
      <c r="I16" s="17" t="e">
        <f t="shared" ref="I16:L18" si="2">C16/C$15</f>
        <v>#DIV/0!</v>
      </c>
      <c r="J16" s="18" t="e">
        <f t="shared" si="2"/>
        <v>#DIV/0!</v>
      </c>
      <c r="K16" s="18" t="e">
        <f t="shared" si="2"/>
        <v>#DIV/0!</v>
      </c>
      <c r="L16" s="18" t="e">
        <f t="shared" si="2"/>
        <v>#DIV/0!</v>
      </c>
      <c r="M16" s="44">
        <f>IF(G16&gt;0,G16/G$8,"")</f>
        <v>0.26155576932483326</v>
      </c>
      <c r="N16" s="19">
        <f>H16/H$15</f>
        <v>0.19449799342863031</v>
      </c>
      <c r="P16" s="7"/>
    </row>
    <row r="17" spans="1:18" x14ac:dyDescent="0.3">
      <c r="A17" s="80"/>
      <c r="B17" s="70" t="s">
        <v>31</v>
      </c>
      <c r="C17" s="14">
        <f>SUMIF(Asignación!$A$6:$A$87,"=1",Asignación!$K$6:$K$87)</f>
        <v>0</v>
      </c>
      <c r="D17" s="15">
        <f>SUMIF(Asignación!$A$6:$A$87,"=2",Asignación!$K$6:$K$87)</f>
        <v>0</v>
      </c>
      <c r="E17" s="15">
        <f>SUMIF(Asignación!$A$6:$A$87,"=3",Asignación!$K$6:$K$87)</f>
        <v>0</v>
      </c>
      <c r="F17" s="15">
        <f>SUMIF(Asignación!$A$6:$A$87,"=4",Asignación!$K$6:$K$87)</f>
        <v>0</v>
      </c>
      <c r="G17" s="16">
        <f t="shared" si="0"/>
        <v>3902</v>
      </c>
      <c r="H17" s="16">
        <v>3902</v>
      </c>
      <c r="I17" s="17" t="e">
        <f t="shared" si="2"/>
        <v>#DIV/0!</v>
      </c>
      <c r="J17" s="18" t="e">
        <f t="shared" si="2"/>
        <v>#DIV/0!</v>
      </c>
      <c r="K17" s="18" t="e">
        <f t="shared" si="2"/>
        <v>#DIV/0!</v>
      </c>
      <c r="L17" s="18" t="e">
        <f t="shared" si="2"/>
        <v>#DIV/0!</v>
      </c>
      <c r="M17" s="44">
        <f>IF(G17&gt;0,G17/G$8,"")</f>
        <v>6.3619910977777056E-2</v>
      </c>
      <c r="N17" s="19">
        <f>H17/H$15</f>
        <v>4.7309011990931023E-2</v>
      </c>
      <c r="P17" s="7"/>
    </row>
    <row r="18" spans="1:18" ht="13.5" thickBot="1" x14ac:dyDescent="0.35">
      <c r="A18" s="81"/>
      <c r="B18" s="34" t="s">
        <v>32</v>
      </c>
      <c r="C18" s="20">
        <f>SUMIF(Asignación!$A$6:$A$87,"=1",Asignación!$L$6:$L$87)</f>
        <v>0</v>
      </c>
      <c r="D18" s="21">
        <f>SUMIF(Asignación!$A$6:$A$87,"=2",Asignación!$L$6:$L$87)</f>
        <v>0</v>
      </c>
      <c r="E18" s="21">
        <f>SUMIF(Asignación!$A$6:$A$87,"=3",Asignación!$L$6:$L$87)</f>
        <v>0</v>
      </c>
      <c r="F18" s="21">
        <f>SUMIF(Asignación!$A$6:$A$87,"=4",Asignación!$L$6:$L$87)</f>
        <v>0</v>
      </c>
      <c r="G18" s="22">
        <f t="shared" si="0"/>
        <v>0</v>
      </c>
      <c r="H18" s="22">
        <v>0</v>
      </c>
      <c r="I18" s="23" t="e">
        <f t="shared" si="2"/>
        <v>#DIV/0!</v>
      </c>
      <c r="J18" s="24" t="e">
        <f t="shared" si="2"/>
        <v>#DIV/0!</v>
      </c>
      <c r="K18" s="24" t="e">
        <f t="shared" si="2"/>
        <v>#DIV/0!</v>
      </c>
      <c r="L18" s="24" t="e">
        <f t="shared" si="2"/>
        <v>#DIV/0!</v>
      </c>
      <c r="M18" s="44" t="str">
        <f>IF(G18&gt;0,G18/G$8,"")</f>
        <v/>
      </c>
      <c r="N18" s="25">
        <f>H18/H$15</f>
        <v>0</v>
      </c>
      <c r="P18" s="7"/>
    </row>
    <row r="19" spans="1:18" ht="13.25" customHeight="1" x14ac:dyDescent="0.3">
      <c r="A19" s="79" t="s">
        <v>49</v>
      </c>
      <c r="B19" s="31" t="s">
        <v>0</v>
      </c>
      <c r="C19" s="8">
        <f>SUMIF(Asignación!$A$6:$A$87,"=1",Asignación!$M$6:$M$87)</f>
        <v>0</v>
      </c>
      <c r="D19" s="9">
        <f>SUMIF(Asignación!$A$6:$A$87,"=2",Asignación!$M$6:$M$87)</f>
        <v>0</v>
      </c>
      <c r="E19" s="9">
        <f>SUMIF(Asignación!$A$6:$A$87,"=3",Asignación!$M$6:$M$87)</f>
        <v>0</v>
      </c>
      <c r="F19" s="9">
        <f>SUMIF(Asignación!$A$6:$A$87,"=4",Asignación!$M$6:$M$87)</f>
        <v>0</v>
      </c>
      <c r="G19" s="10">
        <f t="shared" si="0"/>
        <v>71933</v>
      </c>
      <c r="H19" s="10">
        <v>71933</v>
      </c>
      <c r="I19" s="11"/>
      <c r="J19" s="12"/>
      <c r="K19" s="12"/>
      <c r="L19" s="12"/>
      <c r="M19" s="45"/>
      <c r="N19" s="26"/>
      <c r="P19" s="7"/>
    </row>
    <row r="20" spans="1:18" x14ac:dyDescent="0.3">
      <c r="A20" s="80"/>
      <c r="B20" s="33" t="s">
        <v>2</v>
      </c>
      <c r="C20" s="14">
        <f>SUMIF(Asignación!$A$6:$A$87,"=1",Asignación!$N$6:$N$87)</f>
        <v>0</v>
      </c>
      <c r="D20" s="15">
        <f>SUMIF(Asignación!$A$6:$A$87,"=2",Asignación!$N$6:$N$87)</f>
        <v>0</v>
      </c>
      <c r="E20" s="15">
        <f>SUMIF(Asignación!$A$6:$A$87,"=3",Asignación!$N$6:$N$87)</f>
        <v>0</v>
      </c>
      <c r="F20" s="15">
        <f>SUMIF(Asignación!$A$6:$A$87,"=4",Asignación!$N$6:$N$87)</f>
        <v>0</v>
      </c>
      <c r="G20" s="16">
        <f t="shared" si="0"/>
        <v>13103</v>
      </c>
      <c r="H20" s="16">
        <v>13103</v>
      </c>
      <c r="I20" s="17" t="e">
        <f t="shared" ref="I20:L22" si="3">C20/C$19</f>
        <v>#DIV/0!</v>
      </c>
      <c r="J20" s="18" t="e">
        <f t="shared" si="3"/>
        <v>#DIV/0!</v>
      </c>
      <c r="K20" s="18" t="e">
        <f t="shared" si="3"/>
        <v>#DIV/0!</v>
      </c>
      <c r="L20" s="18" t="e">
        <f t="shared" si="3"/>
        <v>#DIV/0!</v>
      </c>
      <c r="M20" s="44">
        <f>IF(G20&gt;0,G20/G$8,"")</f>
        <v>0.21363703063603606</v>
      </c>
      <c r="N20" s="19">
        <f>H20/H$19</f>
        <v>0.18215561703251637</v>
      </c>
      <c r="P20" s="7"/>
    </row>
    <row r="21" spans="1:18" x14ac:dyDescent="0.3">
      <c r="A21" s="80"/>
      <c r="B21" s="70" t="s">
        <v>31</v>
      </c>
      <c r="C21" s="14">
        <f>SUMIF(Asignación!$A$6:$A$87,"=1",Asignación!$O$6:$O$87)</f>
        <v>0</v>
      </c>
      <c r="D21" s="15">
        <f>SUMIF(Asignación!$A$6:$A$87,"=2",Asignación!$O$6:$O$87)</f>
        <v>0</v>
      </c>
      <c r="E21" s="15">
        <f>SUMIF(Asignación!$A$6:$A$87,"=3",Asignación!$O$6:$O$87)</f>
        <v>0</v>
      </c>
      <c r="F21" s="15">
        <f>SUMIF(Asignación!$A$6:$A$87,"=4",Asignación!$O$6:$O$87)</f>
        <v>0</v>
      </c>
      <c r="G21" s="16">
        <f t="shared" si="0"/>
        <v>3311</v>
      </c>
      <c r="H21" s="16">
        <v>3311</v>
      </c>
      <c r="I21" s="17" t="e">
        <f t="shared" si="3"/>
        <v>#DIV/0!</v>
      </c>
      <c r="J21" s="18" t="e">
        <f t="shared" si="3"/>
        <v>#DIV/0!</v>
      </c>
      <c r="K21" s="18" t="e">
        <f t="shared" si="3"/>
        <v>#DIV/0!</v>
      </c>
      <c r="L21" s="18" t="e">
        <f t="shared" si="3"/>
        <v>#DIV/0!</v>
      </c>
      <c r="M21" s="44">
        <f>IF(G21&gt;0,G21/G$8,"")</f>
        <v>5.3983989043418716E-2</v>
      </c>
      <c r="N21" s="19">
        <f>H21/H$19</f>
        <v>4.6028943600294719E-2</v>
      </c>
      <c r="P21" s="7"/>
    </row>
    <row r="22" spans="1:18" ht="13.5" thickBot="1" x14ac:dyDescent="0.35">
      <c r="A22" s="81"/>
      <c r="B22" s="34" t="s">
        <v>32</v>
      </c>
      <c r="C22" s="20">
        <f>SUMIF(Asignación!$A$6:$A$87,"=1",Asignación!$P$6:$P$87)</f>
        <v>0</v>
      </c>
      <c r="D22" s="21">
        <f>SUMIF(Asignación!$A$6:$A$87,"=2",Asignación!$P$6:$P$87)</f>
        <v>0</v>
      </c>
      <c r="E22" s="21">
        <f>SUMIF(Asignación!$A$6:$A$87,"=3",Asignación!$P$6:$P$87)</f>
        <v>0</v>
      </c>
      <c r="F22" s="21">
        <f>SUMIF(Asignación!$A$6:$A$87,"=4",Asignación!$P$6:$P$87)</f>
        <v>0</v>
      </c>
      <c r="G22" s="22">
        <f t="shared" si="0"/>
        <v>55519</v>
      </c>
      <c r="H22" s="22">
        <v>55519</v>
      </c>
      <c r="I22" s="23" t="e">
        <f t="shared" si="3"/>
        <v>#DIV/0!</v>
      </c>
      <c r="J22" s="24" t="e">
        <f t="shared" si="3"/>
        <v>#DIV/0!</v>
      </c>
      <c r="K22" s="24" t="e">
        <f t="shared" si="3"/>
        <v>#DIV/0!</v>
      </c>
      <c r="L22" s="24" t="e">
        <f t="shared" si="3"/>
        <v>#DIV/0!</v>
      </c>
      <c r="M22" s="35">
        <f>IF(G22&gt;0,G22/G$8,"")</f>
        <v>0.90520600655438344</v>
      </c>
      <c r="N22" s="25">
        <f>H22/H$19</f>
        <v>0.77181543936718888</v>
      </c>
      <c r="P22" s="7"/>
    </row>
    <row r="23" spans="1:18" ht="15.5" x14ac:dyDescent="0.3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8" ht="15.5" x14ac:dyDescent="0.35">
      <c r="A24" s="1" t="s">
        <v>50</v>
      </c>
    </row>
    <row r="25" spans="1:18" x14ac:dyDescent="0.3">
      <c r="A25" s="78" t="s">
        <v>51</v>
      </c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</row>
    <row r="26" spans="1:18" x14ac:dyDescent="0.3">
      <c r="A26" s="78"/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</row>
    <row r="27" spans="1:18" x14ac:dyDescent="0.3">
      <c r="A27" s="78"/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</row>
    <row r="28" spans="1:18" x14ac:dyDescent="0.3">
      <c r="A28" s="78"/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</row>
    <row r="29" spans="1:18" x14ac:dyDescent="0.3">
      <c r="A29" s="78"/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</row>
    <row r="30" spans="1:18" x14ac:dyDescent="0.3">
      <c r="A30" s="78"/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</row>
  </sheetData>
  <sheetProtection sheet="1" selectLockedCells="1"/>
  <protectedRanges>
    <protectedRange sqref="A3:B3" name="Range1_1"/>
    <protectedRange sqref="I6:L6 C6:F6" name="Range1_2"/>
  </protectedRanges>
  <mergeCells count="8">
    <mergeCell ref="A3:F4"/>
    <mergeCell ref="A25:R30"/>
    <mergeCell ref="A15:A18"/>
    <mergeCell ref="A19:A22"/>
    <mergeCell ref="A10:A14"/>
    <mergeCell ref="I6:N6"/>
    <mergeCell ref="A8:A9"/>
    <mergeCell ref="C6:H6"/>
  </mergeCells>
  <phoneticPr fontId="2" type="noConversion"/>
  <conditionalFormatting sqref="N9">
    <cfRule type="cellIs" dxfId="0" priority="1" stopIfTrue="1" operator="between">
      <formula>-0.1</formula>
      <formula>0.1</formula>
    </cfRule>
  </conditionalFormatting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Instrucciones</vt:lpstr>
      <vt:lpstr>Asignación</vt:lpstr>
      <vt:lpstr>Resultados</vt:lpstr>
      <vt:lpstr>Pop_Units</vt:lpstr>
      <vt:lpstr>Asignación!Print_Area</vt:lpstr>
      <vt:lpstr>Asignación!Print_Titles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</dc:creator>
  <cp:lastModifiedBy>kpark</cp:lastModifiedBy>
  <cp:lastPrinted>2017-04-20T07:56:20Z</cp:lastPrinted>
  <dcterms:created xsi:type="dcterms:W3CDTF">2009-06-26T00:03:19Z</dcterms:created>
  <dcterms:modified xsi:type="dcterms:W3CDTF">2022-01-05T04:55:04Z</dcterms:modified>
</cp:coreProperties>
</file>